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wwwhome\materials\comn_asphss\New folder\"/>
    </mc:Choice>
  </mc:AlternateContent>
  <bookViews>
    <workbookView xWindow="120" yWindow="216" windowWidth="9372" windowHeight="4536"/>
  </bookViews>
  <sheets>
    <sheet name="Correlation Sheet" sheetId="5" r:id="rId1"/>
    <sheet name="Gauge Orentations" sheetId="10" r:id="rId2"/>
    <sheet name="Disclaimer" sheetId="8" r:id="rId3"/>
    <sheet name="Instructions" sheetId="9" r:id="rId4"/>
    <sheet name="Offset" sheetId="12" r:id="rId5"/>
  </sheets>
  <externalReferences>
    <externalReference r:id="rId6"/>
    <externalReference r:id="rId7"/>
  </externalReferences>
  <definedNames>
    <definedName name="GTable">[1]Tables!$N$14:$U$24</definedName>
    <definedName name="Known_xs">OFFSET('[2]Correlation Sheet'!$J$14,0,0,COUNT('[2]Correlation Sheet'!$J$14:$J$28),1)</definedName>
    <definedName name="Known_ys">OFFSET('[2]Correlation Sheet'!$V$14,0,0,COUNT('[2]Correlation Sheet'!$V$14:$V$28),1)</definedName>
    <definedName name="MESALs">[1]Tables!$N$14:$N$24</definedName>
    <definedName name="Method">[1]Tables!$N$37:$N$38</definedName>
    <definedName name="_xlnm.Print_Area" localSheetId="0">'Correlation Sheet'!$A$1:$Y$28</definedName>
    <definedName name="PTable">[1]Tables!$N$37:$O$38</definedName>
    <definedName name="Reasons">'[1]Pay Factors'!$M$18:$M$23</definedName>
  </definedNames>
  <calcPr calcId="162913"/>
</workbook>
</file>

<file path=xl/calcChain.xml><?xml version="1.0" encoding="utf-8"?>
<calcChain xmlns="http://schemas.openxmlformats.org/spreadsheetml/2006/main">
  <c r="G24" i="5" l="1"/>
  <c r="G23" i="5"/>
  <c r="G22" i="5"/>
  <c r="G21" i="5"/>
  <c r="G20" i="5"/>
  <c r="G19" i="5"/>
  <c r="G18" i="5"/>
  <c r="G17" i="5"/>
  <c r="G16" i="5"/>
  <c r="G15" i="5"/>
  <c r="S45" i="5" l="1"/>
  <c r="AA24" i="5"/>
  <c r="AA23" i="5"/>
  <c r="AA22" i="5"/>
  <c r="AA21" i="5"/>
  <c r="AA20" i="5"/>
  <c r="AA19" i="5"/>
  <c r="AA17" i="5"/>
  <c r="AA16" i="5"/>
  <c r="AA15" i="5"/>
  <c r="AA18" i="5"/>
  <c r="AA26" i="5" l="1"/>
  <c r="AF17" i="5" l="1"/>
  <c r="H17" i="5"/>
  <c r="AF21" i="5"/>
  <c r="H21" i="5"/>
  <c r="AF18" i="5"/>
  <c r="H18" i="5"/>
  <c r="AF22" i="5"/>
  <c r="H22" i="5"/>
  <c r="AF15" i="5"/>
  <c r="H15" i="5"/>
  <c r="AF19" i="5"/>
  <c r="H19" i="5"/>
  <c r="AF23" i="5"/>
  <c r="H23" i="5"/>
  <c r="AF16" i="5"/>
  <c r="H16" i="5"/>
  <c r="AF20" i="5"/>
  <c r="H20" i="5"/>
  <c r="AF24" i="5"/>
  <c r="H24" i="5"/>
  <c r="AF26" i="5" l="1"/>
  <c r="Q24" i="5"/>
  <c r="L24" i="5"/>
  <c r="T24" i="5" s="1"/>
  <c r="R24" i="5" s="1"/>
  <c r="S24" i="5" s="1"/>
  <c r="V24" i="5" s="1"/>
  <c r="Q23" i="5"/>
  <c r="L23" i="5"/>
  <c r="T23" i="5" s="1"/>
  <c r="R23" i="5" s="1"/>
  <c r="S23" i="5" s="1"/>
  <c r="V23" i="5" s="1"/>
  <c r="Q22" i="5"/>
  <c r="L22" i="5"/>
  <c r="T22" i="5" s="1"/>
  <c r="R22" i="5" s="1"/>
  <c r="S22" i="5" s="1"/>
  <c r="V22" i="5" s="1"/>
  <c r="Q21" i="5"/>
  <c r="L21" i="5"/>
  <c r="T21" i="5" s="1"/>
  <c r="R21" i="5" s="1"/>
  <c r="S21" i="5" s="1"/>
  <c r="V21" i="5" s="1"/>
  <c r="Q20" i="5"/>
  <c r="L20" i="5"/>
  <c r="T20" i="5" s="1"/>
  <c r="R20" i="5" s="1"/>
  <c r="S20" i="5" s="1"/>
  <c r="V20" i="5" s="1"/>
  <c r="Q19" i="5"/>
  <c r="L19" i="5"/>
  <c r="T19" i="5" s="1"/>
  <c r="R19" i="5" s="1"/>
  <c r="S19" i="5" s="1"/>
  <c r="V19" i="5" s="1"/>
  <c r="Q18" i="5"/>
  <c r="L18" i="5"/>
  <c r="T18" i="5" s="1"/>
  <c r="R18" i="5" s="1"/>
  <c r="S18" i="5" s="1"/>
  <c r="V18" i="5" s="1"/>
  <c r="Q17" i="5"/>
  <c r="L17" i="5"/>
  <c r="T17" i="5" s="1"/>
  <c r="R17" i="5" s="1"/>
  <c r="S17" i="5" s="1"/>
  <c r="V17" i="5" s="1"/>
  <c r="Q16" i="5"/>
  <c r="L16" i="5"/>
  <c r="T16" i="5" s="1"/>
  <c r="Q15" i="5"/>
  <c r="L15" i="5"/>
  <c r="T15" i="5" s="1"/>
  <c r="AB17" i="5" l="1"/>
  <c r="AB21" i="5"/>
  <c r="AB18" i="5"/>
  <c r="AB22" i="5"/>
  <c r="R16" i="5"/>
  <c r="S16" i="5" s="1"/>
  <c r="V16" i="5" s="1"/>
  <c r="AB20" i="5"/>
  <c r="AB24" i="5"/>
  <c r="R15" i="5"/>
  <c r="S15" i="5" s="1"/>
  <c r="V15" i="5" s="1"/>
  <c r="AB15" i="5" s="1"/>
  <c r="AB19" i="5"/>
  <c r="AB23" i="5"/>
  <c r="V45" i="5" l="1"/>
  <c r="AB16" i="5"/>
  <c r="AB26" i="5" l="1"/>
  <c r="AC18" i="5" l="1"/>
  <c r="AD18" i="5" s="1"/>
  <c r="AC24" i="5"/>
  <c r="AD24" i="5" s="1"/>
  <c r="AC15" i="5"/>
  <c r="AD15" i="5" s="1"/>
  <c r="AC23" i="5"/>
  <c r="AD23" i="5" s="1"/>
  <c r="AC22" i="5"/>
  <c r="AD22" i="5" s="1"/>
  <c r="AC17" i="5"/>
  <c r="AD17" i="5" s="1"/>
  <c r="AC20" i="5"/>
  <c r="AD20" i="5" s="1"/>
  <c r="AC19" i="5"/>
  <c r="AD19" i="5" s="1"/>
  <c r="V26" i="5"/>
  <c r="AC21" i="5"/>
  <c r="AD21" i="5" s="1"/>
  <c r="AC16" i="5"/>
  <c r="AD16" i="5" s="1"/>
  <c r="AD26" i="5" l="1"/>
  <c r="W17" i="5"/>
  <c r="X17" i="5" s="1"/>
  <c r="W18" i="5"/>
  <c r="X18" i="5" s="1"/>
  <c r="W24" i="5"/>
  <c r="X24" i="5" s="1"/>
  <c r="W19" i="5"/>
  <c r="X19" i="5" s="1"/>
  <c r="W21" i="5"/>
  <c r="X21" i="5" s="1"/>
  <c r="W22" i="5"/>
  <c r="X22" i="5" s="1"/>
  <c r="W20" i="5"/>
  <c r="X20" i="5" s="1"/>
  <c r="W23" i="5"/>
  <c r="X23" i="5" s="1"/>
  <c r="W15" i="5"/>
  <c r="X15" i="5" s="1"/>
  <c r="W16" i="5"/>
  <c r="X16" i="5" s="1"/>
  <c r="X45" i="5" l="1"/>
  <c r="X26" i="5"/>
  <c r="P45" i="5" s="1"/>
  <c r="AD28" i="5"/>
  <c r="P26" i="5" s="1"/>
</calcChain>
</file>

<file path=xl/sharedStrings.xml><?xml version="1.0" encoding="utf-8"?>
<sst xmlns="http://schemas.openxmlformats.org/spreadsheetml/2006/main" count="102" uniqueCount="93">
  <si>
    <t>Number</t>
  </si>
  <si>
    <t>Nuclear Gauge Readings</t>
  </si>
  <si>
    <t xml:space="preserve"> </t>
  </si>
  <si>
    <t>Water</t>
  </si>
  <si>
    <t>SSD</t>
  </si>
  <si>
    <t>Core</t>
  </si>
  <si>
    <t>Correlation No.</t>
  </si>
  <si>
    <t>Unit Weight (PCF)</t>
  </si>
  <si>
    <t>Avg.</t>
  </si>
  <si>
    <t>Roadway Core Weights</t>
  </si>
  <si>
    <t>OKLAHOMA DEPARTMENT OF TRANSPORTATION</t>
  </si>
  <si>
    <t>Gauge ID</t>
  </si>
  <si>
    <t>% Abs.</t>
  </si>
  <si>
    <t>A</t>
  </si>
  <si>
    <t>B</t>
  </si>
  <si>
    <t>C</t>
  </si>
  <si>
    <t>CV</t>
  </si>
  <si>
    <t>Core Lock Core Weights</t>
  </si>
  <si>
    <t>Sealed</t>
  </si>
  <si>
    <t>Method</t>
  </si>
  <si>
    <t xml:space="preserve">Residency / Contractor </t>
  </si>
  <si>
    <t xml:space="preserve">Project  </t>
  </si>
  <si>
    <t xml:space="preserve">Mix Type </t>
  </si>
  <si>
    <t xml:space="preserve">Design No. </t>
  </si>
  <si>
    <t xml:space="preserve">Technician </t>
  </si>
  <si>
    <t>Dry Air</t>
  </si>
  <si>
    <t>Air (B)</t>
  </si>
  <si>
    <t>Air (A)</t>
  </si>
  <si>
    <t xml:space="preserve">Date </t>
  </si>
  <si>
    <t xml:space="preserve">Job Piece No. </t>
  </si>
  <si>
    <t xml:space="preserve">Contract No. </t>
  </si>
  <si>
    <t>Dry</t>
  </si>
  <si>
    <t>x</t>
  </si>
  <si>
    <t>x²</t>
  </si>
  <si>
    <t>lb/ft³</t>
  </si>
  <si>
    <t>Difference</t>
  </si>
  <si>
    <t>Test Location</t>
  </si>
  <si>
    <t xml:space="preserve">Standard Deviation = </t>
  </si>
  <si>
    <t>CORRELATION OF NUCLEAR GAUGE WITH ROADWAY CORES</t>
  </si>
  <si>
    <t>Core Bulk Specific Gravity</t>
  </si>
  <si>
    <t>Nuclear Bulk Specific Gravity</t>
  </si>
  <si>
    <t xml:space="preserve">Bag </t>
  </si>
  <si>
    <t>Final</t>
  </si>
  <si>
    <t>H20 (E)</t>
  </si>
  <si>
    <t>Air (C)</t>
  </si>
  <si>
    <t>Avg. Difference</t>
  </si>
  <si>
    <t>Sum x²</t>
  </si>
  <si>
    <t>By using this file, you are agreeing to this License Agreement:</t>
  </si>
  <si>
    <t>The Oklahoma Department of Transportation (ODOT) does not provide technical support with respect to these files. Read the following disclaimer for terms of use pior to using this file.</t>
  </si>
  <si>
    <t>ODOT makes no warranty of any kind, express or implied, with respect to any file. ODOT makes no warranty that any file is marketable or fit for any particular purpose. A description of a file shall not be deemed to create an express warranty that the file conforms to that description. You agree to accept the files in the format provided.</t>
  </si>
  <si>
    <t>You assume all risk and liability for any losses, damages, claims, or expenses resulting from the use or possession of any file.</t>
  </si>
  <si>
    <t>You agree to indemnify, defend, and hold harmless ODOT and its officers, agents, and employees from and against any and all claims, suits, losses, damages, or costs, including reasonable attorney's fees, arising from or by reason of your use or possession of any file. This indemnification shall survive your acceptance of any file.</t>
  </si>
  <si>
    <t>Revisions or additions may occur at any time. You agree to indemnify, defend, and hold harmless ODOT and its officers, agents, and employees from and against any and all claims, suits, losses, damages, or costs, including reasonable attorney's fees, arising from the use of outdated files. This indemnification shall survive your acceptance of any file.</t>
  </si>
  <si>
    <t xml:space="preserve">The files are copyrighted by ODOT and may not be resold without the express written consent of ODOT. </t>
  </si>
  <si>
    <t>Corelation Values</t>
  </si>
  <si>
    <t>Readings must be obtained prior to cutting the roadway cores.</t>
  </si>
  <si>
    <t>Remove</t>
  </si>
  <si>
    <t>OHD L-14 Alternate Method - AASHTO  T 355-18</t>
  </si>
  <si>
    <r>
      <rPr>
        <b/>
        <sz val="10"/>
        <rFont val="Arial"/>
        <family val="2"/>
      </rPr>
      <t>Note:</t>
    </r>
    <r>
      <rPr>
        <sz val="10"/>
        <rFont val="Arial"/>
        <family val="2"/>
      </rPr>
      <t xml:space="preserve"> - The above correlation procedure must be repeated if there is a new job mix formula. Adjustments to the job mix formula beyond tolerances established in the contract documents will constitute a new job mix formula. A correlation factor established using this procedure is only valid for the particular gauge and in the mode and at the probe depth used in the correlation procedure. If another gauge is brought onto the project, it shall be correlated using the same procedure. Multiple gauges may be correlated from the same series of cores if done at the same time.</t>
    </r>
  </si>
  <si>
    <t>X1.3. Correlation Factor Calculation:</t>
  </si>
  <si>
    <t>X1.3.1. Calculate the difference between the core density and nuclear gauge density at each test site to the</t>
  </si>
  <si>
    <t>nearest 1 kg/m3 (0.1 lb/ft3). Calculate the average difference and standard deviation of the</t>
  </si>
  <si>
    <t>differences for the entire data set to the nearest 1 kg/m3 (0.1 lb/ft3).</t>
  </si>
  <si>
    <t>X1.3.2. If the standard deviation of the differences is equal to or less than 40 kg/m3 (2.5 lb/ft3), the</t>
  </si>
  <si>
    <t>correlation factor applied to the nuclear density gauge reading shall be the average difference</t>
  </si>
  <si>
    <t>calculated in Section X1.3.1.</t>
  </si>
  <si>
    <t>X1.3.3. If the standard deviation of the differences is greater than 40 kg/m3 (2.5 lb/ft3), the test site with</t>
  </si>
  <si>
    <t>the greatest variation from the average difference shall be eliminated from the data set, and the</t>
  </si>
  <si>
    <t>data set properties and the correlation factor recalculated following Sections X1.3.1 and X1.3.2.</t>
  </si>
  <si>
    <t>X1.3.4. If the standard deviation of the modified data set still exceeds the maximum specified in Section</t>
  </si>
  <si>
    <t>X1.3.2, additional test sites will be eliminated from the data set, and the data set properties and the</t>
  </si>
  <si>
    <t>AASHTO T 355-18</t>
  </si>
  <si>
    <t>Test</t>
  </si>
  <si>
    <t>Footprint of the Gauge Test Site with Core Location in the Center of the Test Site</t>
  </si>
  <si>
    <t>OFFSET</t>
  </si>
  <si>
    <t>correlation factor will be recalculated following Sections X1.3.1 and X1.3.2. If the data set consists</t>
  </si>
  <si>
    <t>of less than five test sites, additional test sites shall be established.</t>
  </si>
  <si>
    <t>Gauge is Rotated 90 Degrees between Readings</t>
  </si>
  <si>
    <t>Gauge is Rotated 180 Degrees between Readings</t>
  </si>
  <si>
    <t>Alternate Method No. 2</t>
  </si>
  <si>
    <t>Alternate Method No. 3</t>
  </si>
  <si>
    <t>Adjustments to the job mix formula beyond tolerances established in the contract documents will</t>
  </si>
  <si>
    <t>constitute a new job mix formula. A correlation factor established using this procedure is only</t>
  </si>
  <si>
    <t>valid for the particular gauge and in the mode and at the probe depth used in the correlation</t>
  </si>
  <si>
    <t>procedure. If another gauge is brought onto the project, it shall be correlated using the same</t>
  </si>
  <si>
    <t>procedure. Multiple gauges may be correlated from the same series of cores if done at the</t>
  </si>
  <si>
    <t>same time.</t>
  </si>
  <si>
    <r>
      <t xml:space="preserve">Note X1 - </t>
    </r>
    <r>
      <rPr>
        <sz val="12"/>
        <rFont val="Arial"/>
        <family val="2"/>
      </rPr>
      <t>The above correlation procedure must be repeated if there is a new job mix formula.</t>
    </r>
  </si>
  <si>
    <t>See Offset Tab for instructions to use the OFFSET value Calculated on this spreadsheet.</t>
  </si>
  <si>
    <t>Enter the Positive or Negative OFFSET calculated into the Nuclear Thin Lift Gauge for Density Readings (see offset tab for instructions).</t>
  </si>
  <si>
    <t>Revisions:</t>
  </si>
  <si>
    <t>11/25/2019 - Made Correction to OFFSET calculations. Unlocked Remove Test Column. LP</t>
  </si>
  <si>
    <t>v 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</si>
</sst>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mm/dd/yyyy"/>
  </numFmts>
  <fonts count="13" x14ac:knownFonts="1">
    <font>
      <sz val="10"/>
      <name val="Arial"/>
    </font>
    <font>
      <b/>
      <sz val="12"/>
      <name val="Arial"/>
      <family val="2"/>
    </font>
    <font>
      <sz val="10"/>
      <name val="Arial"/>
      <family val="2"/>
    </font>
    <font>
      <b/>
      <sz val="10"/>
      <name val="Arial"/>
      <family val="2"/>
    </font>
    <font>
      <b/>
      <sz val="9"/>
      <name val="Arial"/>
      <family val="2"/>
    </font>
    <font>
      <b/>
      <i/>
      <sz val="10"/>
      <color indexed="12"/>
      <name val="Arial"/>
      <family val="2"/>
    </font>
    <font>
      <sz val="10"/>
      <color indexed="8"/>
      <name val="Arial"/>
      <family val="2"/>
    </font>
    <font>
      <sz val="12"/>
      <name val="Arial"/>
      <family val="2"/>
    </font>
    <font>
      <b/>
      <sz val="10"/>
      <color rgb="FFFF0000"/>
      <name val="Arial"/>
      <family val="2"/>
    </font>
    <font>
      <b/>
      <sz val="14"/>
      <color rgb="FFFF0000"/>
      <name val="Arial"/>
      <family val="2"/>
    </font>
    <font>
      <b/>
      <sz val="16"/>
      <name val="Arial"/>
      <family val="2"/>
    </font>
    <font>
      <b/>
      <u/>
      <sz val="10"/>
      <color rgb="FFFF0000"/>
      <name val="Arial"/>
      <family val="2"/>
    </font>
    <font>
      <sz val="9"/>
      <name val="Arial"/>
      <family val="2"/>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ck">
        <color rgb="FFFF0000"/>
      </bottom>
      <diagonal/>
    </border>
  </borders>
  <cellStyleXfs count="3">
    <xf numFmtId="0" fontId="0" fillId="0" borderId="0"/>
    <xf numFmtId="0" fontId="2" fillId="0" borderId="0"/>
    <xf numFmtId="0" fontId="7" fillId="0" borderId="0"/>
  </cellStyleXfs>
  <cellXfs count="127">
    <xf numFmtId="0" fontId="0" fillId="0" borderId="0" xfId="0"/>
    <xf numFmtId="0" fontId="0" fillId="0" borderId="0" xfId="0" applyAlignment="1">
      <alignment horizontal="centerContinuous" vertical="center"/>
    </xf>
    <xf numFmtId="0" fontId="0" fillId="0" borderId="0" xfId="0"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2" fillId="0" borderId="0" xfId="0" applyFont="1"/>
    <xf numFmtId="0" fontId="5" fillId="0" borderId="0" xfId="0" applyFont="1" applyAlignment="1">
      <alignment horizontal="centerContinuous" vertical="center"/>
    </xf>
    <xf numFmtId="0" fontId="2" fillId="0" borderId="0" xfId="0" applyFont="1" applyAlignment="1">
      <alignment horizontal="center"/>
    </xf>
    <xf numFmtId="0" fontId="2" fillId="0" borderId="0" xfId="0" applyFont="1" applyAlignment="1">
      <alignment horizontal="centerContinuous" vertical="center"/>
    </xf>
    <xf numFmtId="165" fontId="6" fillId="0" borderId="0" xfId="0" applyNumberFormat="1" applyFont="1" applyFill="1" applyBorder="1" applyAlignment="1" applyProtection="1">
      <alignment horizontal="center"/>
      <protection hidden="1"/>
    </xf>
    <xf numFmtId="0" fontId="1" fillId="2" borderId="1" xfId="0" applyFont="1" applyFill="1" applyBorder="1" applyAlignment="1" applyProtection="1">
      <alignment horizontal="center"/>
      <protection locked="0"/>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right"/>
    </xf>
    <xf numFmtId="0" fontId="2" fillId="0" borderId="0" xfId="0" applyFont="1" applyAlignment="1">
      <alignment horizontal="right"/>
    </xf>
    <xf numFmtId="2" fontId="0" fillId="0" borderId="0" xfId="0" applyNumberFormat="1"/>
    <xf numFmtId="164" fontId="0" fillId="0" borderId="0" xfId="0" applyNumberFormat="1"/>
    <xf numFmtId="164" fontId="0" fillId="0" borderId="0" xfId="0" applyNumberFormat="1" applyAlignment="1">
      <alignment horizontal="right"/>
    </xf>
    <xf numFmtId="0" fontId="0" fillId="0" borderId="0" xfId="0" applyAlignment="1">
      <alignment wrapText="1"/>
    </xf>
    <xf numFmtId="165" fontId="2" fillId="0" borderId="0" xfId="0" applyNumberFormat="1" applyFont="1" applyAlignment="1">
      <alignment horizontal="center"/>
    </xf>
    <xf numFmtId="0" fontId="0" fillId="0" borderId="0" xfId="0" applyAlignment="1"/>
    <xf numFmtId="0" fontId="1" fillId="0" borderId="0" xfId="0" applyFont="1" applyAlignment="1"/>
    <xf numFmtId="2" fontId="3" fillId="0" borderId="0" xfId="0" applyNumberFormat="1" applyFont="1" applyAlignment="1">
      <alignment horizontal="center"/>
    </xf>
    <xf numFmtId="0" fontId="2" fillId="0" borderId="0" xfId="0" applyFont="1" applyAlignment="1">
      <alignment horizontal="left"/>
    </xf>
    <xf numFmtId="0" fontId="2" fillId="0" borderId="0" xfId="0" applyFont="1" applyAlignment="1">
      <alignment wrapText="1"/>
    </xf>
    <xf numFmtId="0" fontId="2" fillId="0" borderId="3" xfId="0" applyFont="1" applyBorder="1" applyAlignment="1">
      <alignment horizontal="center" wrapText="1"/>
    </xf>
    <xf numFmtId="0" fontId="0" fillId="0" borderId="4" xfId="0" applyBorder="1" applyAlignment="1">
      <alignment horizontal="center" wrapText="1"/>
    </xf>
    <xf numFmtId="0" fontId="0" fillId="0" borderId="4" xfId="0" applyBorder="1" applyAlignment="1">
      <alignment horizontal="center" vertical="center" wrapText="1"/>
    </xf>
    <xf numFmtId="0" fontId="2" fillId="0" borderId="4" xfId="0" applyFont="1" applyBorder="1" applyAlignment="1">
      <alignment horizontal="center" wrapText="1"/>
    </xf>
    <xf numFmtId="0" fontId="2" fillId="0" borderId="4" xfId="0" applyFont="1" applyBorder="1" applyAlignment="1">
      <alignment horizontal="center"/>
    </xf>
    <xf numFmtId="0" fontId="0" fillId="0" borderId="4" xfId="0" applyBorder="1" applyAlignment="1">
      <alignment wrapText="1"/>
    </xf>
    <xf numFmtId="0" fontId="0" fillId="3" borderId="6" xfId="0" applyFill="1" applyBorder="1" applyAlignment="1" applyProtection="1">
      <alignment horizontal="center"/>
    </xf>
    <xf numFmtId="164" fontId="0" fillId="2" borderId="0" xfId="0" applyNumberFormat="1" applyFill="1" applyBorder="1" applyAlignment="1" applyProtection="1">
      <alignment horizontal="center"/>
      <protection locked="0"/>
    </xf>
    <xf numFmtId="164" fontId="0" fillId="0" borderId="0" xfId="0" applyNumberFormat="1" applyBorder="1" applyAlignment="1">
      <alignment horizontal="center"/>
    </xf>
    <xf numFmtId="165" fontId="0" fillId="0" borderId="0" xfId="0" applyNumberFormat="1" applyBorder="1" applyAlignment="1">
      <alignment horizontal="center"/>
    </xf>
    <xf numFmtId="164" fontId="0" fillId="0" borderId="0" xfId="0" applyNumberFormat="1" applyBorder="1" applyAlignment="1">
      <alignment horizontal="right" indent="1"/>
    </xf>
    <xf numFmtId="2" fontId="0" fillId="0" borderId="7" xfId="0" applyNumberFormat="1" applyBorder="1" applyAlignment="1">
      <alignment horizontal="center"/>
    </xf>
    <xf numFmtId="0" fontId="0" fillId="3" borderId="8" xfId="0" applyFill="1" applyBorder="1" applyAlignment="1" applyProtection="1">
      <alignment horizontal="center"/>
    </xf>
    <xf numFmtId="164" fontId="0" fillId="2" borderId="1" xfId="0" applyNumberFormat="1" applyFill="1" applyBorder="1" applyAlignment="1" applyProtection="1">
      <alignment horizontal="center"/>
      <protection locked="0"/>
    </xf>
    <xf numFmtId="164" fontId="0" fillId="0" borderId="1" xfId="0" applyNumberFormat="1" applyBorder="1" applyAlignment="1">
      <alignment horizontal="center"/>
    </xf>
    <xf numFmtId="165" fontId="0" fillId="0" borderId="1" xfId="0" applyNumberFormat="1" applyBorder="1" applyAlignment="1">
      <alignment horizontal="center"/>
    </xf>
    <xf numFmtId="165" fontId="6" fillId="0" borderId="1" xfId="0" applyNumberFormat="1" applyFont="1" applyFill="1" applyBorder="1" applyAlignment="1" applyProtection="1">
      <alignment horizontal="center"/>
      <protection hidden="1"/>
    </xf>
    <xf numFmtId="164" fontId="0" fillId="0" borderId="1" xfId="0" applyNumberFormat="1" applyBorder="1" applyAlignment="1">
      <alignment horizontal="right" indent="1"/>
    </xf>
    <xf numFmtId="2" fontId="0" fillId="0" borderId="9" xfId="0" applyNumberFormat="1" applyBorder="1" applyAlignment="1">
      <alignment horizontal="center"/>
    </xf>
    <xf numFmtId="164" fontId="0" fillId="2" borderId="6" xfId="0" applyNumberFormat="1" applyFill="1" applyBorder="1" applyAlignment="1" applyProtection="1">
      <alignment horizontal="center"/>
      <protection locked="0"/>
    </xf>
    <xf numFmtId="164" fontId="0" fillId="2" borderId="8" xfId="0" applyNumberFormat="1" applyFill="1" applyBorder="1" applyAlignment="1" applyProtection="1">
      <alignment horizontal="center"/>
      <protection locked="0"/>
    </xf>
    <xf numFmtId="0" fontId="3" fillId="0" borderId="3" xfId="0" applyFont="1" applyBorder="1" applyAlignment="1">
      <alignment horizontal="centerContinuous" vertical="center"/>
    </xf>
    <xf numFmtId="0" fontId="0" fillId="0" borderId="4" xfId="0" applyBorder="1" applyAlignment="1">
      <alignment horizontal="centerContinuous" vertical="center"/>
    </xf>
    <xf numFmtId="0" fontId="0" fillId="0" borderId="5" xfId="0" applyBorder="1" applyAlignment="1">
      <alignment horizontal="centerContinuous" vertical="center"/>
    </xf>
    <xf numFmtId="0" fontId="0" fillId="0" borderId="3" xfId="0" applyBorder="1" applyAlignment="1">
      <alignment horizontal="center" wrapText="1"/>
    </xf>
    <xf numFmtId="0" fontId="0" fillId="0" borderId="5" xfId="0" applyBorder="1" applyAlignment="1">
      <alignment horizontal="center" wrapText="1"/>
    </xf>
    <xf numFmtId="164" fontId="0" fillId="2" borderId="7" xfId="0" applyNumberFormat="1" applyFill="1" applyBorder="1" applyAlignment="1" applyProtection="1">
      <alignment horizontal="center"/>
      <protection locked="0"/>
    </xf>
    <xf numFmtId="164" fontId="0" fillId="2" borderId="9" xfId="0" applyNumberFormat="1" applyFill="1" applyBorder="1" applyAlignment="1" applyProtection="1">
      <alignment horizontal="center"/>
      <protection locked="0"/>
    </xf>
    <xf numFmtId="0" fontId="2" fillId="0" borderId="3" xfId="0" applyFont="1" applyBorder="1" applyAlignment="1">
      <alignment horizontal="centerContinuous" wrapText="1"/>
    </xf>
    <xf numFmtId="0" fontId="2" fillId="0" borderId="5" xfId="0" applyFont="1" applyBorder="1" applyAlignment="1">
      <alignment horizontal="center" wrapText="1"/>
    </xf>
    <xf numFmtId="0" fontId="0" fillId="0" borderId="8"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2" fillId="0" borderId="1" xfId="0" applyFont="1" applyBorder="1" applyAlignment="1">
      <alignment horizontal="center"/>
    </xf>
    <xf numFmtId="0" fontId="2" fillId="0" borderId="8" xfId="0" applyFont="1" applyBorder="1" applyAlignment="1">
      <alignment horizontal="center"/>
    </xf>
    <xf numFmtId="49" fontId="2" fillId="0" borderId="1" xfId="0" applyNumberFormat="1" applyFont="1" applyBorder="1" applyAlignment="1">
      <alignment horizontal="center"/>
    </xf>
    <xf numFmtId="0" fontId="2" fillId="0" borderId="9" xfId="0" applyFont="1" applyBorder="1" applyAlignment="1">
      <alignment horizontal="center"/>
    </xf>
    <xf numFmtId="0" fontId="0" fillId="0" borderId="1" xfId="0" applyFont="1" applyBorder="1" applyAlignment="1">
      <alignment horizontal="center"/>
    </xf>
    <xf numFmtId="164" fontId="0" fillId="0" borderId="6" xfId="0" applyNumberFormat="1" applyBorder="1" applyAlignment="1">
      <alignment horizontal="right" indent="2"/>
    </xf>
    <xf numFmtId="164" fontId="0" fillId="0" borderId="8" xfId="0" applyNumberFormat="1" applyBorder="1" applyAlignment="1">
      <alignment horizontal="right" indent="2"/>
    </xf>
    <xf numFmtId="0" fontId="0" fillId="0" borderId="2" xfId="0" applyBorder="1" applyAlignment="1">
      <alignment horizontal="center"/>
    </xf>
    <xf numFmtId="164" fontId="0" fillId="0" borderId="13" xfId="0" applyNumberFormat="1" applyBorder="1" applyAlignment="1">
      <alignment horizontal="center"/>
    </xf>
    <xf numFmtId="164" fontId="0" fillId="0" borderId="14" xfId="0" applyNumberFormat="1" applyBorder="1" applyAlignment="1">
      <alignment horizontal="center"/>
    </xf>
    <xf numFmtId="2" fontId="0" fillId="0" borderId="5" xfId="0" applyNumberFormat="1" applyBorder="1" applyAlignment="1">
      <alignment horizontal="center"/>
    </xf>
    <xf numFmtId="0" fontId="3" fillId="0" borderId="0" xfId="0" applyFont="1" applyAlignment="1"/>
    <xf numFmtId="2" fontId="3" fillId="0" borderId="0" xfId="0" quotePrefix="1" applyNumberFormat="1" applyFont="1" applyAlignment="1">
      <alignment horizontal="center"/>
    </xf>
    <xf numFmtId="164" fontId="3" fillId="0" borderId="0" xfId="0" quotePrefix="1" applyNumberFormat="1" applyFont="1" applyAlignment="1">
      <alignment horizontal="right" indent="2"/>
    </xf>
    <xf numFmtId="164" fontId="3" fillId="0" borderId="0" xfId="0" applyNumberFormat="1" applyFont="1"/>
    <xf numFmtId="164" fontId="0" fillId="0" borderId="3" xfId="0" applyNumberFormat="1" applyBorder="1" applyAlignment="1">
      <alignment horizontal="center"/>
    </xf>
    <xf numFmtId="164" fontId="0" fillId="0" borderId="4" xfId="0" applyNumberFormat="1" applyBorder="1" applyAlignment="1">
      <alignment horizontal="center"/>
    </xf>
    <xf numFmtId="164" fontId="0" fillId="0" borderId="6" xfId="0" applyNumberFormat="1" applyBorder="1" applyAlignment="1">
      <alignment horizontal="center"/>
    </xf>
    <xf numFmtId="164" fontId="0" fillId="0" borderId="8" xfId="0" applyNumberFormat="1" applyBorder="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0" fontId="2" fillId="0" borderId="15" xfId="0" applyFont="1" applyBorder="1" applyAlignment="1">
      <alignment horizontal="center"/>
    </xf>
    <xf numFmtId="0" fontId="7" fillId="0" borderId="0" xfId="0" applyFont="1"/>
    <xf numFmtId="0" fontId="2" fillId="0" borderId="14" xfId="0" applyFont="1" applyBorder="1" applyAlignment="1">
      <alignment horizontal="center"/>
    </xf>
    <xf numFmtId="0" fontId="0" fillId="0" borderId="0" xfId="0"/>
    <xf numFmtId="0" fontId="3" fillId="0" borderId="0" xfId="0" applyFont="1" applyAlignment="1">
      <alignment horizontal="center"/>
    </xf>
    <xf numFmtId="165" fontId="11" fillId="0" borderId="0" xfId="0" applyNumberFormat="1" applyFont="1" applyAlignment="1">
      <alignment horizontal="center" vertical="top"/>
    </xf>
    <xf numFmtId="0" fontId="1" fillId="0" borderId="0" xfId="0" applyFont="1" applyAlignment="1">
      <alignment vertical="center"/>
    </xf>
    <xf numFmtId="0" fontId="7" fillId="0" borderId="0" xfId="0" applyFont="1" applyAlignment="1">
      <alignment vertical="center"/>
    </xf>
    <xf numFmtId="164" fontId="3" fillId="0" borderId="16" xfId="0" quotePrefix="1" applyNumberFormat="1" applyFont="1" applyBorder="1" applyAlignment="1">
      <alignment horizontal="right" indent="2"/>
    </xf>
    <xf numFmtId="0" fontId="1" fillId="0" borderId="0" xfId="0" applyFont="1" applyAlignment="1" applyProtection="1">
      <alignment horizontal="center" vertical="center"/>
    </xf>
    <xf numFmtId="0" fontId="0" fillId="0" borderId="0" xfId="0"/>
    <xf numFmtId="0" fontId="8" fillId="2" borderId="15" xfId="0" applyFont="1" applyFill="1" applyBorder="1" applyAlignment="1" applyProtection="1">
      <alignment horizontal="center"/>
      <protection locked="0"/>
    </xf>
    <xf numFmtId="0" fontId="8" fillId="2" borderId="13" xfId="0" applyFont="1" applyFill="1" applyBorder="1" applyAlignment="1" applyProtection="1">
      <alignment horizontal="center"/>
      <protection locked="0"/>
    </xf>
    <xf numFmtId="0" fontId="8" fillId="2" borderId="14" xfId="0" applyFont="1" applyFill="1" applyBorder="1" applyAlignment="1" applyProtection="1">
      <alignment horizontal="center"/>
      <protection locked="0"/>
    </xf>
    <xf numFmtId="0" fontId="3" fillId="0" borderId="0" xfId="0" applyFont="1"/>
    <xf numFmtId="0" fontId="12" fillId="0" borderId="0" xfId="0" applyFont="1"/>
    <xf numFmtId="0" fontId="12" fillId="0" borderId="0" xfId="0" applyFont="1" applyAlignment="1" applyProtection="1">
      <alignment horizontal="center" vertical="center"/>
    </xf>
    <xf numFmtId="0" fontId="2" fillId="2" borderId="1" xfId="0" applyFont="1" applyFill="1" applyBorder="1" applyAlignment="1" applyProtection="1">
      <alignment horizontal="left" indent="1"/>
      <protection locked="0"/>
    </xf>
    <xf numFmtId="0" fontId="2" fillId="2" borderId="1" xfId="0" applyFont="1" applyFill="1" applyBorder="1" applyAlignment="1" applyProtection="1">
      <alignment horizontal="left"/>
      <protection locked="0"/>
    </xf>
    <xf numFmtId="0" fontId="2" fillId="2" borderId="1" xfId="0" applyFont="1" applyFill="1" applyBorder="1" applyAlignment="1" applyProtection="1">
      <alignment horizontal="center"/>
      <protection locked="0"/>
    </xf>
    <xf numFmtId="0" fontId="2" fillId="0" borderId="0" xfId="0" applyFont="1" applyAlignment="1">
      <alignment horizontal="right"/>
    </xf>
    <xf numFmtId="166" fontId="0" fillId="2" borderId="1" xfId="0" applyNumberFormat="1" applyFill="1" applyBorder="1" applyAlignment="1" applyProtection="1">
      <alignment horizontal="center"/>
      <protection locked="0"/>
    </xf>
    <xf numFmtId="0" fontId="1" fillId="0" borderId="0" xfId="0" applyFont="1" applyAlignment="1" applyProtection="1">
      <alignment horizontal="center" vertical="center"/>
    </xf>
    <xf numFmtId="0" fontId="0" fillId="0" borderId="0" xfId="0"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65" fontId="2" fillId="0" borderId="0" xfId="0" applyNumberFormat="1" applyFont="1" applyAlignment="1">
      <alignment horizontal="right"/>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0" xfId="0" applyAlignment="1">
      <alignment horizontal="right"/>
    </xf>
    <xf numFmtId="0" fontId="0" fillId="2" borderId="1" xfId="0" applyFill="1" applyBorder="1" applyAlignment="1" applyProtection="1">
      <alignment horizontal="center"/>
      <protection locked="0"/>
    </xf>
    <xf numFmtId="14" fontId="2" fillId="2" borderId="1" xfId="0" applyNumberFormat="1" applyFont="1" applyFill="1" applyBorder="1" applyAlignment="1" applyProtection="1">
      <alignment horizontal="center"/>
      <protection locked="0"/>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xf numFmtId="0" fontId="2"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right"/>
    </xf>
    <xf numFmtId="0" fontId="3" fillId="0" borderId="0" xfId="0" applyFont="1" applyAlignment="1">
      <alignment horizontal="center"/>
    </xf>
    <xf numFmtId="0" fontId="9" fillId="0" borderId="0" xfId="1" applyFont="1" applyAlignment="1">
      <alignment horizontal="center"/>
    </xf>
    <xf numFmtId="0" fontId="10" fillId="0" borderId="0" xfId="0" applyFont="1" applyAlignment="1">
      <alignment horizontal="center"/>
    </xf>
  </cellXfs>
  <cellStyles count="3">
    <cellStyle name="Normal" xfId="0" builtinId="0"/>
    <cellStyle name="Normal 2" xfId="1"/>
    <cellStyle name="Normal 3" xfId="2"/>
  </cellStyles>
  <dxfs count="5">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14</xdr:col>
      <xdr:colOff>474694</xdr:colOff>
      <xdr:row>18</xdr:row>
      <xdr:rowOff>141763</xdr:rowOff>
    </xdr:from>
    <xdr:ext cx="178372" cy="264560"/>
    <xdr:sp macro="" textlink="">
      <xdr:nvSpPr>
        <xdr:cNvPr id="2" name="TextBox 1"/>
        <xdr:cNvSpPr txBox="1"/>
      </xdr:nvSpPr>
      <xdr:spPr>
        <a:xfrm>
          <a:off x="7134574" y="325834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590942</xdr:colOff>
      <xdr:row>3</xdr:row>
      <xdr:rowOff>133350</xdr:rowOff>
    </xdr:from>
    <xdr:to>
      <xdr:col>10</xdr:col>
      <xdr:colOff>533399</xdr:colOff>
      <xdr:row>33</xdr:row>
      <xdr:rowOff>133349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0142" y="619125"/>
          <a:ext cx="4819257" cy="4857749"/>
        </a:xfrm>
        <a:prstGeom prst="rect">
          <a:avLst/>
        </a:prstGeom>
      </xdr:spPr>
    </xdr:pic>
    <xdr:clientData/>
  </xdr:twoCellAnchor>
  <xdr:twoCellAnchor editAs="oneCell">
    <xdr:from>
      <xdr:col>3</xdr:col>
      <xdr:colOff>485776</xdr:colOff>
      <xdr:row>40</xdr:row>
      <xdr:rowOff>142876</xdr:rowOff>
    </xdr:from>
    <xdr:to>
      <xdr:col>12</xdr:col>
      <xdr:colOff>342900</xdr:colOff>
      <xdr:row>70</xdr:row>
      <xdr:rowOff>68852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14576" y="6296026"/>
          <a:ext cx="5343524" cy="4783726"/>
        </a:xfrm>
        <a:prstGeom prst="rect">
          <a:avLst/>
        </a:prstGeom>
      </xdr:spPr>
    </xdr:pic>
    <xdr:clientData/>
  </xdr:twoCellAnchor>
  <xdr:twoCellAnchor>
    <xdr:from>
      <xdr:col>11</xdr:col>
      <xdr:colOff>19050</xdr:colOff>
      <xdr:row>23</xdr:row>
      <xdr:rowOff>38100</xdr:rowOff>
    </xdr:from>
    <xdr:to>
      <xdr:col>13</xdr:col>
      <xdr:colOff>57150</xdr:colOff>
      <xdr:row>29</xdr:row>
      <xdr:rowOff>123826</xdr:rowOff>
    </xdr:to>
    <xdr:sp macro="" textlink="">
      <xdr:nvSpPr>
        <xdr:cNvPr id="5" name="TextBox 4"/>
        <xdr:cNvSpPr txBox="1"/>
      </xdr:nvSpPr>
      <xdr:spPr>
        <a:xfrm>
          <a:off x="6724650" y="3829050"/>
          <a:ext cx="1257300" cy="105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Radiation source for the two</a:t>
          </a:r>
          <a:r>
            <a:rPr lang="en-US" sz="1100" baseline="0"/>
            <a:t>  gauge orientations that differ by 180</a:t>
          </a:r>
          <a:r>
            <a:rPr lang="en-US" sz="1100" baseline="30000"/>
            <a:t>o</a:t>
          </a:r>
          <a:r>
            <a:rPr lang="en-US" sz="1100" baseline="0"/>
            <a:t> for 2 readings.</a:t>
          </a:r>
          <a:endParaRPr lang="en-US" sz="1100"/>
        </a:p>
      </xdr:txBody>
    </xdr:sp>
    <xdr:clientData/>
  </xdr:twoCellAnchor>
  <xdr:twoCellAnchor>
    <xdr:from>
      <xdr:col>13</xdr:col>
      <xdr:colOff>0</xdr:colOff>
      <xdr:row>42</xdr:row>
      <xdr:rowOff>0</xdr:rowOff>
    </xdr:from>
    <xdr:to>
      <xdr:col>15</xdr:col>
      <xdr:colOff>38100</xdr:colOff>
      <xdr:row>49</xdr:row>
      <xdr:rowOff>85725</xdr:rowOff>
    </xdr:to>
    <xdr:sp macro="" textlink="">
      <xdr:nvSpPr>
        <xdr:cNvPr id="7" name="TextBox 6"/>
        <xdr:cNvSpPr txBox="1"/>
      </xdr:nvSpPr>
      <xdr:spPr>
        <a:xfrm>
          <a:off x="7924800" y="6543675"/>
          <a:ext cx="1257300"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Radiation source for the four</a:t>
          </a:r>
          <a:r>
            <a:rPr lang="en-US" sz="1100" baseline="0"/>
            <a:t>  gauge orientations that differ by 90</a:t>
          </a:r>
          <a:r>
            <a:rPr lang="en-US" sz="1100" baseline="30000"/>
            <a:t>o</a:t>
          </a:r>
          <a:r>
            <a:rPr lang="en-US" sz="1100" baseline="0"/>
            <a:t> for  4 readings.</a:t>
          </a:r>
        </a:p>
        <a:p>
          <a:r>
            <a:rPr lang="en-US" sz="1100" baseline="0">
              <a:solidFill>
                <a:schemeClr val="dk1"/>
              </a:solidFill>
              <a:effectLst/>
              <a:latin typeface="+mn-lt"/>
              <a:ea typeface="+mn-ea"/>
              <a:cs typeface="+mn-cs"/>
            </a:rPr>
            <a:t>0</a:t>
          </a:r>
          <a:r>
            <a:rPr lang="en-US" sz="1100" baseline="30000">
              <a:solidFill>
                <a:schemeClr val="dk1"/>
              </a:solidFill>
              <a:effectLst/>
              <a:latin typeface="+mn-lt"/>
              <a:ea typeface="+mn-ea"/>
              <a:cs typeface="+mn-cs"/>
            </a:rPr>
            <a:t>o - </a:t>
          </a:r>
          <a:r>
            <a:rPr lang="en-US" sz="1100" baseline="0">
              <a:solidFill>
                <a:schemeClr val="dk1"/>
              </a:solidFill>
              <a:effectLst/>
              <a:latin typeface="+mn-lt"/>
              <a:ea typeface="+mn-ea"/>
              <a:cs typeface="+mn-cs"/>
            </a:rPr>
            <a:t>90</a:t>
          </a:r>
          <a:r>
            <a:rPr lang="en-US" sz="1100" baseline="30000">
              <a:solidFill>
                <a:schemeClr val="dk1"/>
              </a:solidFill>
              <a:effectLst/>
              <a:latin typeface="+mn-lt"/>
              <a:ea typeface="+mn-ea"/>
              <a:cs typeface="+mn-cs"/>
            </a:rPr>
            <a:t>o - </a:t>
          </a:r>
          <a:r>
            <a:rPr lang="en-US" sz="1100" baseline="0">
              <a:solidFill>
                <a:schemeClr val="dk1"/>
              </a:solidFill>
              <a:effectLst/>
              <a:latin typeface="+mn-lt"/>
              <a:ea typeface="+mn-ea"/>
              <a:cs typeface="+mn-cs"/>
            </a:rPr>
            <a:t>180</a:t>
          </a:r>
          <a:r>
            <a:rPr lang="en-US" sz="1100" baseline="30000">
              <a:solidFill>
                <a:schemeClr val="dk1"/>
              </a:solidFill>
              <a:effectLst/>
              <a:latin typeface="+mn-lt"/>
              <a:ea typeface="+mn-ea"/>
              <a:cs typeface="+mn-cs"/>
            </a:rPr>
            <a:t>o - </a:t>
          </a:r>
          <a:r>
            <a:rPr lang="en-US" sz="1100" baseline="0">
              <a:solidFill>
                <a:schemeClr val="dk1"/>
              </a:solidFill>
              <a:effectLst/>
              <a:latin typeface="+mn-lt"/>
              <a:ea typeface="+mn-ea"/>
              <a:cs typeface="+mn-cs"/>
            </a:rPr>
            <a:t>270</a:t>
          </a:r>
          <a:r>
            <a:rPr lang="en-US" sz="1100" baseline="30000">
              <a:solidFill>
                <a:schemeClr val="dk1"/>
              </a:solidFill>
              <a:effectLst/>
              <a:latin typeface="+mn-lt"/>
              <a:ea typeface="+mn-ea"/>
              <a:cs typeface="+mn-cs"/>
            </a:rPr>
            <a:t>o</a:t>
          </a:r>
          <a:endParaRPr lang="en-US" sz="1100"/>
        </a:p>
      </xdr:txBody>
    </xdr:sp>
    <xdr:clientData/>
  </xdr:twoCellAnchor>
  <xdr:twoCellAnchor>
    <xdr:from>
      <xdr:col>7</xdr:col>
      <xdr:colOff>571500</xdr:colOff>
      <xdr:row>43</xdr:row>
      <xdr:rowOff>38100</xdr:rowOff>
    </xdr:from>
    <xdr:to>
      <xdr:col>12</xdr:col>
      <xdr:colOff>552450</xdr:colOff>
      <xdr:row>48</xdr:row>
      <xdr:rowOff>19050</xdr:rowOff>
    </xdr:to>
    <xdr:cxnSp macro="">
      <xdr:nvCxnSpPr>
        <xdr:cNvPr id="11" name="Straight Arrow Connector 10"/>
        <xdr:cNvCxnSpPr/>
      </xdr:nvCxnSpPr>
      <xdr:spPr bwMode="auto">
        <a:xfrm flipH="1">
          <a:off x="4838700" y="6743700"/>
          <a:ext cx="3028950" cy="7905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523875</xdr:colOff>
      <xdr:row>25</xdr:row>
      <xdr:rowOff>152400</xdr:rowOff>
    </xdr:from>
    <xdr:to>
      <xdr:col>10</xdr:col>
      <xdr:colOff>485775</xdr:colOff>
      <xdr:row>26</xdr:row>
      <xdr:rowOff>47625</xdr:rowOff>
    </xdr:to>
    <xdr:cxnSp macro="">
      <xdr:nvCxnSpPr>
        <xdr:cNvPr id="13" name="Straight Arrow Connector 12"/>
        <xdr:cNvCxnSpPr/>
      </xdr:nvCxnSpPr>
      <xdr:spPr bwMode="auto">
        <a:xfrm flipH="1">
          <a:off x="4791075" y="4267200"/>
          <a:ext cx="1790700" cy="571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457592</xdr:colOff>
      <xdr:row>15</xdr:row>
      <xdr:rowOff>19050</xdr:rowOff>
    </xdr:from>
    <xdr:to>
      <xdr:col>8</xdr:col>
      <xdr:colOff>257567</xdr:colOff>
      <xdr:row>21</xdr:row>
      <xdr:rowOff>123825</xdr:rowOff>
    </xdr:to>
    <xdr:sp macro="" textlink="">
      <xdr:nvSpPr>
        <xdr:cNvPr id="15" name="Oval 14"/>
        <xdr:cNvSpPr/>
      </xdr:nvSpPr>
      <xdr:spPr bwMode="auto">
        <a:xfrm>
          <a:off x="4115192" y="2514600"/>
          <a:ext cx="1019175" cy="1076325"/>
        </a:xfrm>
        <a:prstGeom prst="ellipse">
          <a:avLst/>
        </a:prstGeom>
        <a:solidFill>
          <a:srgbClr val="FFFFFF"/>
        </a:solidFill>
        <a:ln w="15875" cap="flat" cmpd="sng" algn="ctr">
          <a:solidFill>
            <a:srgbClr val="000000"/>
          </a:solidFill>
          <a:prstDash val="dash"/>
          <a:round/>
          <a:headEnd type="none" w="med" len="med"/>
          <a:tailEnd type="none" w="med" len="med"/>
        </a:ln>
        <a:effectLst/>
      </xdr:spPr>
      <xdr:txBody>
        <a:bodyPr vertOverflow="overflow" horzOverflow="overflow" wrap="square" lIns="18288" tIns="0" rIns="0" bIns="0" rtlCol="0" anchor="t" upright="1"/>
        <a:lstStyle/>
        <a:p>
          <a:pPr algn="l"/>
          <a:r>
            <a:rPr lang="en-US" sz="1100"/>
            <a:t>  </a:t>
          </a:r>
        </a:p>
        <a:p>
          <a:pPr algn="l"/>
          <a:r>
            <a:rPr lang="en-US" sz="1100"/>
            <a:t>     Core</a:t>
          </a:r>
          <a:br>
            <a:rPr lang="en-US" sz="1100"/>
          </a:br>
          <a:r>
            <a:rPr lang="en-US" sz="1100"/>
            <a:t>  Location</a:t>
          </a:r>
        </a:p>
      </xdr:txBody>
    </xdr:sp>
    <xdr:clientData/>
  </xdr:twoCellAnchor>
  <xdr:twoCellAnchor>
    <xdr:from>
      <xdr:col>6</xdr:col>
      <xdr:colOff>476251</xdr:colOff>
      <xdr:row>52</xdr:row>
      <xdr:rowOff>38101</xdr:rowOff>
    </xdr:from>
    <xdr:to>
      <xdr:col>8</xdr:col>
      <xdr:colOff>276226</xdr:colOff>
      <xdr:row>58</xdr:row>
      <xdr:rowOff>142876</xdr:rowOff>
    </xdr:to>
    <xdr:sp macro="" textlink="">
      <xdr:nvSpPr>
        <xdr:cNvPr id="17" name="Oval 16"/>
        <xdr:cNvSpPr/>
      </xdr:nvSpPr>
      <xdr:spPr bwMode="auto">
        <a:xfrm>
          <a:off x="4133851" y="8201026"/>
          <a:ext cx="1019175" cy="1076325"/>
        </a:xfrm>
        <a:prstGeom prst="ellipse">
          <a:avLst/>
        </a:prstGeom>
        <a:solidFill>
          <a:srgbClr val="FFFFFF"/>
        </a:solidFill>
        <a:ln w="15875" cap="flat" cmpd="sng" algn="ctr">
          <a:solidFill>
            <a:srgbClr val="000000"/>
          </a:solidFill>
          <a:prstDash val="dash"/>
          <a:round/>
          <a:headEnd type="none" w="med" len="med"/>
          <a:tailEnd type="none" w="med" len="med"/>
        </a:ln>
        <a:effectLst/>
      </xdr:spPr>
      <xdr:txBody>
        <a:bodyPr vertOverflow="overflow" horzOverflow="overflow" wrap="square" lIns="18288" tIns="0" rIns="0" bIns="0" rtlCol="0" anchor="t" upright="1"/>
        <a:lstStyle/>
        <a:p>
          <a:pPr algn="l"/>
          <a:r>
            <a:rPr lang="en-US" sz="1100"/>
            <a:t>  </a:t>
          </a:r>
        </a:p>
        <a:p>
          <a:pPr algn="l"/>
          <a:r>
            <a:rPr lang="en-US" sz="1100"/>
            <a:t>     Core</a:t>
          </a:r>
          <a:br>
            <a:rPr lang="en-US" sz="1100"/>
          </a:br>
          <a:r>
            <a:rPr lang="en-US" sz="1100"/>
            <a:t>  Location</a:t>
          </a:r>
        </a:p>
      </xdr:txBody>
    </xdr:sp>
    <xdr:clientData/>
  </xdr:twoCellAnchor>
  <xdr:twoCellAnchor>
    <xdr:from>
      <xdr:col>7</xdr:col>
      <xdr:colOff>238517</xdr:colOff>
      <xdr:row>3</xdr:row>
      <xdr:rowOff>85725</xdr:rowOff>
    </xdr:from>
    <xdr:to>
      <xdr:col>8</xdr:col>
      <xdr:colOff>9918</xdr:colOff>
      <xdr:row>5</xdr:row>
      <xdr:rowOff>28574</xdr:rowOff>
    </xdr:to>
    <xdr:sp macro="" textlink="">
      <xdr:nvSpPr>
        <xdr:cNvPr id="20" name="TextBox 19"/>
        <xdr:cNvSpPr txBox="1"/>
      </xdr:nvSpPr>
      <xdr:spPr>
        <a:xfrm>
          <a:off x="4505717" y="638175"/>
          <a:ext cx="381001"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2</a:t>
          </a:r>
        </a:p>
      </xdr:txBody>
    </xdr:sp>
    <xdr:clientData/>
  </xdr:twoCellAnchor>
  <xdr:twoCellAnchor>
    <xdr:from>
      <xdr:col>7</xdr:col>
      <xdr:colOff>209550</xdr:colOff>
      <xdr:row>32</xdr:row>
      <xdr:rowOff>0</xdr:rowOff>
    </xdr:from>
    <xdr:to>
      <xdr:col>7</xdr:col>
      <xdr:colOff>590551</xdr:colOff>
      <xdr:row>33</xdr:row>
      <xdr:rowOff>104774</xdr:rowOff>
    </xdr:to>
    <xdr:sp macro="" textlink="">
      <xdr:nvSpPr>
        <xdr:cNvPr id="21" name="TextBox 20"/>
        <xdr:cNvSpPr txBox="1"/>
      </xdr:nvSpPr>
      <xdr:spPr>
        <a:xfrm>
          <a:off x="4476750" y="5248275"/>
          <a:ext cx="381001"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a:t>
          </a:r>
        </a:p>
      </xdr:txBody>
    </xdr:sp>
    <xdr:clientData/>
  </xdr:twoCellAnchor>
  <xdr:twoCellAnchor>
    <xdr:from>
      <xdr:col>7</xdr:col>
      <xdr:colOff>219075</xdr:colOff>
      <xdr:row>40</xdr:row>
      <xdr:rowOff>142875</xdr:rowOff>
    </xdr:from>
    <xdr:to>
      <xdr:col>7</xdr:col>
      <xdr:colOff>533400</xdr:colOff>
      <xdr:row>42</xdr:row>
      <xdr:rowOff>85724</xdr:rowOff>
    </xdr:to>
    <xdr:sp macro="" textlink="">
      <xdr:nvSpPr>
        <xdr:cNvPr id="22" name="TextBox 21"/>
        <xdr:cNvSpPr txBox="1"/>
      </xdr:nvSpPr>
      <xdr:spPr>
        <a:xfrm>
          <a:off x="4486275" y="6362700"/>
          <a:ext cx="314325"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1 4</a:t>
          </a:r>
        </a:p>
      </xdr:txBody>
    </xdr:sp>
    <xdr:clientData/>
  </xdr:twoCellAnchor>
  <xdr:twoCellAnchor>
    <xdr:from>
      <xdr:col>11</xdr:col>
      <xdr:colOff>28576</xdr:colOff>
      <xdr:row>54</xdr:row>
      <xdr:rowOff>123825</xdr:rowOff>
    </xdr:from>
    <xdr:to>
      <xdr:col>11</xdr:col>
      <xdr:colOff>304800</xdr:colOff>
      <xdr:row>56</xdr:row>
      <xdr:rowOff>66674</xdr:rowOff>
    </xdr:to>
    <xdr:sp macro="" textlink="">
      <xdr:nvSpPr>
        <xdr:cNvPr id="23" name="TextBox 22"/>
        <xdr:cNvSpPr txBox="1"/>
      </xdr:nvSpPr>
      <xdr:spPr>
        <a:xfrm>
          <a:off x="6734176" y="8610600"/>
          <a:ext cx="276224"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2, 4</a:t>
          </a:r>
        </a:p>
      </xdr:txBody>
    </xdr:sp>
    <xdr:clientData/>
  </xdr:twoCellAnchor>
  <xdr:twoCellAnchor>
    <xdr:from>
      <xdr:col>7</xdr:col>
      <xdr:colOff>247651</xdr:colOff>
      <xdr:row>68</xdr:row>
      <xdr:rowOff>123825</xdr:rowOff>
    </xdr:from>
    <xdr:to>
      <xdr:col>7</xdr:col>
      <xdr:colOff>514351</xdr:colOff>
      <xdr:row>70</xdr:row>
      <xdr:rowOff>66674</xdr:rowOff>
    </xdr:to>
    <xdr:sp macro="" textlink="">
      <xdr:nvSpPr>
        <xdr:cNvPr id="25" name="TextBox 24"/>
        <xdr:cNvSpPr txBox="1"/>
      </xdr:nvSpPr>
      <xdr:spPr>
        <a:xfrm>
          <a:off x="4514851" y="10877550"/>
          <a:ext cx="266700"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3, 4</a:t>
          </a:r>
        </a:p>
      </xdr:txBody>
    </xdr:sp>
    <xdr:clientData/>
  </xdr:twoCellAnchor>
  <xdr:twoCellAnchor>
    <xdr:from>
      <xdr:col>3</xdr:col>
      <xdr:colOff>361950</xdr:colOff>
      <xdr:row>55</xdr:row>
      <xdr:rowOff>0</xdr:rowOff>
    </xdr:from>
    <xdr:to>
      <xdr:col>4</xdr:col>
      <xdr:colOff>47625</xdr:colOff>
      <xdr:row>56</xdr:row>
      <xdr:rowOff>104774</xdr:rowOff>
    </xdr:to>
    <xdr:sp macro="" textlink="">
      <xdr:nvSpPr>
        <xdr:cNvPr id="26" name="TextBox 25"/>
        <xdr:cNvSpPr txBox="1"/>
      </xdr:nvSpPr>
      <xdr:spPr>
        <a:xfrm>
          <a:off x="2190750" y="8648700"/>
          <a:ext cx="295275"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4 4</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579120</xdr:colOff>
          <xdr:row>52</xdr:row>
          <xdr:rowOff>22860</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1304\AppData\Local\Microsoft\Windows\Temporary%20Internet%20Files\Content.Outlook\SYY4LD0L\CPF%20411%20NG%20v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21304\AppData\Local\Microsoft\Windows\Temporary%20Internet%20Files\Content.Outlook\SYY4LD0L\Gauge%20Correl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sheetName val="Pay Factors"/>
      <sheetName val="Tables"/>
      <sheetName val="Instructions"/>
      <sheetName val="Disclaimer"/>
    </sheetNames>
    <sheetDataSet>
      <sheetData sheetId="0"/>
      <sheetData sheetId="1">
        <row r="18">
          <cell r="M18" t="str">
            <v>&lt;1.5" Thick</v>
          </cell>
        </row>
        <row r="19">
          <cell r="M19" t="str">
            <v>PFC</v>
          </cell>
        </row>
        <row r="20">
          <cell r="M20" t="str">
            <v>OGFSC</v>
          </cell>
        </row>
        <row r="21">
          <cell r="M21" t="str">
            <v>OGBB</v>
          </cell>
        </row>
        <row r="22">
          <cell r="M22" t="str">
            <v>UTBWC</v>
          </cell>
        </row>
      </sheetData>
      <sheetData sheetId="2">
        <row r="14">
          <cell r="N14" t="str">
            <v>0.3M-</v>
          </cell>
          <cell r="O14">
            <v>6</v>
          </cell>
          <cell r="P14">
            <v>50</v>
          </cell>
          <cell r="Q14">
            <v>75</v>
          </cell>
          <cell r="R14">
            <v>85.5</v>
          </cell>
          <cell r="T14">
            <v>91.5</v>
          </cell>
        </row>
        <row r="15">
          <cell r="N15" t="str">
            <v>0.3M+</v>
          </cell>
          <cell r="O15">
            <v>7</v>
          </cell>
          <cell r="P15">
            <v>75</v>
          </cell>
          <cell r="Q15">
            <v>115</v>
          </cell>
          <cell r="R15">
            <v>85.5</v>
          </cell>
          <cell r="T15">
            <v>90.5</v>
          </cell>
        </row>
        <row r="16">
          <cell r="N16" t="str">
            <v>3M+</v>
          </cell>
          <cell r="O16">
            <v>8</v>
          </cell>
          <cell r="P16">
            <v>100</v>
          </cell>
          <cell r="Q16">
            <v>160</v>
          </cell>
          <cell r="R16">
            <v>85.5</v>
          </cell>
          <cell r="T16">
            <v>89</v>
          </cell>
        </row>
        <row r="17">
          <cell r="N17" t="str">
            <v>10M+</v>
          </cell>
          <cell r="O17">
            <v>8</v>
          </cell>
          <cell r="P17">
            <v>100</v>
          </cell>
          <cell r="Q17">
            <v>160</v>
          </cell>
          <cell r="R17">
            <v>85.5</v>
          </cell>
          <cell r="T17">
            <v>89</v>
          </cell>
        </row>
        <row r="18">
          <cell r="N18" t="str">
            <v>30M+</v>
          </cell>
          <cell r="O18">
            <v>9</v>
          </cell>
          <cell r="P18">
            <v>125</v>
          </cell>
          <cell r="Q18">
            <v>205</v>
          </cell>
          <cell r="R18">
            <v>85.5</v>
          </cell>
          <cell r="T18">
            <v>89</v>
          </cell>
        </row>
        <row r="19">
          <cell r="N19" t="str">
            <v>PG64</v>
          </cell>
          <cell r="O19">
            <v>6</v>
          </cell>
          <cell r="P19">
            <v>50</v>
          </cell>
          <cell r="Q19">
            <v>96</v>
          </cell>
          <cell r="R19">
            <v>85.5</v>
          </cell>
          <cell r="T19">
            <v>91.5</v>
          </cell>
        </row>
        <row r="20">
          <cell r="N20" t="str">
            <v>PG70</v>
          </cell>
          <cell r="O20">
            <v>7</v>
          </cell>
          <cell r="P20">
            <v>65</v>
          </cell>
          <cell r="Q20">
            <v>96</v>
          </cell>
          <cell r="R20">
            <v>85.5</v>
          </cell>
          <cell r="T20">
            <v>90.5</v>
          </cell>
        </row>
        <row r="21">
          <cell r="N21" t="str">
            <v>PG76</v>
          </cell>
          <cell r="O21">
            <v>8</v>
          </cell>
          <cell r="P21">
            <v>80</v>
          </cell>
          <cell r="Q21">
            <v>96</v>
          </cell>
          <cell r="R21">
            <v>85.5</v>
          </cell>
          <cell r="T21">
            <v>89</v>
          </cell>
        </row>
        <row r="22">
          <cell r="N22" t="str">
            <v>SMA-PG76</v>
          </cell>
          <cell r="O22">
            <v>0</v>
          </cell>
          <cell r="P22">
            <v>50</v>
          </cell>
          <cell r="Q22">
            <v>96</v>
          </cell>
          <cell r="R22">
            <v>0</v>
          </cell>
          <cell r="T22">
            <v>0</v>
          </cell>
        </row>
        <row r="23">
          <cell r="N23" t="str">
            <v>PFC-PG76</v>
          </cell>
          <cell r="O23">
            <v>0</v>
          </cell>
          <cell r="P23">
            <v>50</v>
          </cell>
          <cell r="Q23">
            <v>96</v>
          </cell>
          <cell r="R23">
            <v>0</v>
          </cell>
          <cell r="T23">
            <v>0</v>
          </cell>
        </row>
        <row r="24">
          <cell r="N24" t="str">
            <v>RBL-PG64</v>
          </cell>
          <cell r="O24">
            <v>0</v>
          </cell>
          <cell r="P24">
            <v>50</v>
          </cell>
          <cell r="Q24">
            <v>96</v>
          </cell>
          <cell r="R24">
            <v>0</v>
          </cell>
          <cell r="T24">
            <v>0</v>
          </cell>
        </row>
        <row r="37">
          <cell r="N37" t="str">
            <v>A</v>
          </cell>
          <cell r="O37">
            <v>1.4E-2</v>
          </cell>
        </row>
        <row r="38">
          <cell r="N38" t="str">
            <v>B</v>
          </cell>
          <cell r="O38">
            <v>1.7999999999999999E-2</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lation Sheet"/>
      <sheetName val="DiscardedData"/>
      <sheetName val="GagueOrientations"/>
    </sheetNames>
    <sheetDataSet>
      <sheetData sheetId="0">
        <row r="14">
          <cell r="J14">
            <v>2.2299679487179489</v>
          </cell>
          <cell r="V14">
            <v>2.3109999999999999</v>
          </cell>
        </row>
        <row r="15">
          <cell r="J15">
            <v>2.2411858974358974</v>
          </cell>
          <cell r="V15">
            <v>2.3439999999999999</v>
          </cell>
        </row>
        <row r="16">
          <cell r="J16">
            <v>2.2487980769230766</v>
          </cell>
          <cell r="V16">
            <v>2.3660000000000001</v>
          </cell>
        </row>
        <row r="17">
          <cell r="J17">
            <v>2.2411858974358978</v>
          </cell>
          <cell r="V17">
            <v>2.3580000000000001</v>
          </cell>
        </row>
        <row r="18">
          <cell r="J18">
            <v>2.2351762820512819</v>
          </cell>
          <cell r="V18">
            <v>2.3290000000000002</v>
          </cell>
        </row>
        <row r="19">
          <cell r="J19">
            <v>2.2544070512820511</v>
          </cell>
          <cell r="V19">
            <v>2.3380000000000001</v>
          </cell>
        </row>
        <row r="20">
          <cell r="J20">
            <v>2.2564102564102568</v>
          </cell>
          <cell r="V20">
            <v>2.3730000000000002</v>
          </cell>
        </row>
        <row r="21">
          <cell r="J21">
            <v>2.2295673076923079</v>
          </cell>
          <cell r="V21">
            <v>2.3130000000000002</v>
          </cell>
        </row>
        <row r="22">
          <cell r="J22">
            <v>2.2211538461538463</v>
          </cell>
          <cell r="V22">
            <v>2.3119999999999998</v>
          </cell>
        </row>
        <row r="23">
          <cell r="J23">
            <v>2.2275641025641026</v>
          </cell>
          <cell r="V23">
            <v>2.3319999999999999</v>
          </cell>
        </row>
        <row r="24">
          <cell r="J24">
            <v>2.21875</v>
          </cell>
          <cell r="V24">
            <v>2.3119999999999998</v>
          </cell>
        </row>
        <row r="25">
          <cell r="J25">
            <v>2.2311698717948723</v>
          </cell>
          <cell r="V25">
            <v>2.3319999999999999</v>
          </cell>
        </row>
        <row r="26">
          <cell r="J26" t="e">
            <v>#N/A</v>
          </cell>
          <cell r="V26" t="e">
            <v>#N/A</v>
          </cell>
        </row>
        <row r="27">
          <cell r="J27" t="e">
            <v>#N/A</v>
          </cell>
          <cell r="V27" t="e">
            <v>#N/A</v>
          </cell>
        </row>
        <row r="28">
          <cell r="J28" t="e">
            <v>#N/A</v>
          </cell>
          <cell r="V28" t="e">
            <v>#N/A</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pageSetUpPr fitToPage="1"/>
  </sheetPr>
  <dimension ref="B1:AR46"/>
  <sheetViews>
    <sheetView tabSelected="1" zoomScale="95" zoomScaleNormal="95" workbookViewId="0">
      <selection activeCell="C7" sqref="C7:H7"/>
    </sheetView>
  </sheetViews>
  <sheetFormatPr defaultRowHeight="13.2" x14ac:dyDescent="0.25"/>
  <cols>
    <col min="1" max="1" width="1.6640625" customWidth="1"/>
    <col min="2" max="7" width="8.6640625" customWidth="1"/>
    <col min="8" max="8" width="8.6640625" hidden="1" customWidth="1"/>
    <col min="9" max="16" width="8.6640625" customWidth="1"/>
    <col min="17" max="17" width="7.6640625" customWidth="1"/>
    <col min="18" max="20" width="8.6640625" customWidth="1"/>
    <col min="21" max="21" width="7.6640625" customWidth="1"/>
    <col min="22" max="22" width="9.6640625" customWidth="1"/>
    <col min="23" max="23" width="7.6640625" customWidth="1"/>
    <col min="24" max="24" width="8.88671875" customWidth="1"/>
    <col min="25" max="25" width="0.88671875" customWidth="1"/>
  </cols>
  <sheetData>
    <row r="1" spans="2:44" ht="15.6" customHeight="1" x14ac:dyDescent="0.25">
      <c r="B1" s="94" t="s">
        <v>92</v>
      </c>
      <c r="C1" s="101" t="s">
        <v>10</v>
      </c>
      <c r="D1" s="102"/>
      <c r="E1" s="102"/>
      <c r="F1" s="102"/>
      <c r="G1" s="102"/>
      <c r="H1" s="102"/>
      <c r="I1" s="102"/>
      <c r="J1" s="102"/>
      <c r="K1" s="102"/>
      <c r="L1" s="102"/>
      <c r="M1" s="102"/>
      <c r="N1" s="102"/>
      <c r="O1" s="102"/>
      <c r="P1" s="102"/>
      <c r="Q1" s="102"/>
      <c r="R1" s="102"/>
      <c r="S1" s="102"/>
      <c r="T1" s="102"/>
      <c r="U1" s="102"/>
      <c r="V1" s="102"/>
      <c r="W1" s="102"/>
      <c r="X1" s="95"/>
      <c r="Y1" s="88"/>
    </row>
    <row r="2" spans="2:44" x14ac:dyDescent="0.25">
      <c r="B2" s="118" t="s">
        <v>38</v>
      </c>
      <c r="C2" s="118"/>
      <c r="D2" s="118"/>
      <c r="E2" s="118"/>
      <c r="F2" s="118"/>
      <c r="G2" s="118"/>
      <c r="H2" s="118"/>
      <c r="I2" s="118"/>
      <c r="J2" s="118"/>
      <c r="K2" s="118"/>
      <c r="L2" s="118"/>
      <c r="M2" s="118"/>
      <c r="N2" s="118"/>
      <c r="O2" s="118"/>
      <c r="P2" s="118"/>
      <c r="Q2" s="118"/>
      <c r="R2" s="118"/>
      <c r="S2" s="118"/>
      <c r="T2" s="118"/>
      <c r="U2" s="118"/>
      <c r="V2" s="118"/>
      <c r="W2" s="118"/>
      <c r="X2" s="118"/>
      <c r="Y2" s="118"/>
    </row>
    <row r="3" spans="2:44" x14ac:dyDescent="0.25">
      <c r="B3" s="119" t="s">
        <v>57</v>
      </c>
      <c r="C3" s="119"/>
      <c r="D3" s="119"/>
      <c r="E3" s="119"/>
      <c r="F3" s="119"/>
      <c r="G3" s="119"/>
      <c r="H3" s="119"/>
      <c r="I3" s="119"/>
      <c r="J3" s="119"/>
      <c r="K3" s="119"/>
      <c r="L3" s="119"/>
      <c r="M3" s="119"/>
      <c r="N3" s="119"/>
      <c r="O3" s="119"/>
      <c r="P3" s="119"/>
      <c r="Q3" s="119"/>
      <c r="R3" s="119"/>
      <c r="S3" s="119"/>
      <c r="T3" s="119"/>
      <c r="U3" s="119"/>
      <c r="V3" s="119"/>
      <c r="W3" s="119"/>
      <c r="X3" s="119"/>
      <c r="Y3" s="119"/>
    </row>
    <row r="4" spans="2:44" ht="9" customHeight="1" x14ac:dyDescent="0.25">
      <c r="B4" s="6"/>
      <c r="C4" s="1"/>
      <c r="D4" s="1"/>
      <c r="E4" s="1"/>
      <c r="F4" s="1"/>
      <c r="G4" s="1"/>
      <c r="H4" s="1"/>
      <c r="I4" s="1"/>
      <c r="J4" s="1"/>
      <c r="K4" s="1"/>
      <c r="L4" s="1"/>
      <c r="M4" s="1"/>
      <c r="N4" s="1"/>
      <c r="O4" s="1"/>
      <c r="P4" s="1"/>
      <c r="Q4" s="1"/>
      <c r="R4" s="1"/>
      <c r="S4" s="1"/>
      <c r="T4" s="1"/>
      <c r="U4" s="1"/>
      <c r="V4" s="1"/>
    </row>
    <row r="5" spans="2:44" ht="15.6" x14ac:dyDescent="0.3">
      <c r="B5" s="1"/>
      <c r="C5" s="1"/>
      <c r="D5" s="1"/>
      <c r="E5" s="1"/>
      <c r="F5" s="1"/>
      <c r="G5" s="1"/>
      <c r="H5" s="1"/>
      <c r="I5" s="1"/>
      <c r="J5" s="21"/>
      <c r="K5" s="21"/>
      <c r="L5" s="21" t="s">
        <v>6</v>
      </c>
      <c r="M5" s="21"/>
      <c r="N5" s="10">
        <v>1</v>
      </c>
      <c r="O5" s="1"/>
      <c r="P5" s="1"/>
      <c r="Q5" s="1"/>
      <c r="R5" s="1"/>
      <c r="S5" s="1"/>
      <c r="T5" s="1"/>
      <c r="U5" s="1"/>
      <c r="V5" s="1"/>
      <c r="X5" s="6"/>
      <c r="Y5" s="1"/>
      <c r="Z5" s="1"/>
      <c r="AA5" s="1"/>
      <c r="AB5" s="1"/>
      <c r="AC5" s="1"/>
      <c r="AD5" s="1"/>
      <c r="AE5" s="1"/>
      <c r="AI5" s="1"/>
      <c r="AJ5" s="1"/>
      <c r="AK5" s="1"/>
      <c r="AL5" s="1"/>
      <c r="AM5" s="1"/>
      <c r="AN5" s="1"/>
      <c r="AO5" s="1"/>
      <c r="AP5" s="1"/>
      <c r="AQ5" s="1"/>
      <c r="AR5" s="1"/>
    </row>
    <row r="7" spans="2:44" x14ac:dyDescent="0.25">
      <c r="B7" s="13" t="s">
        <v>21</v>
      </c>
      <c r="C7" s="96"/>
      <c r="D7" s="96"/>
      <c r="E7" s="96"/>
      <c r="F7" s="96"/>
      <c r="G7" s="96"/>
      <c r="H7" s="96"/>
      <c r="I7" s="99" t="s">
        <v>29</v>
      </c>
      <c r="J7" s="99"/>
      <c r="K7" s="98"/>
      <c r="L7" s="98"/>
      <c r="M7" s="99" t="s">
        <v>30</v>
      </c>
      <c r="N7" s="99"/>
      <c r="O7" s="98"/>
      <c r="P7" s="98"/>
      <c r="Q7" s="115" t="s">
        <v>20</v>
      </c>
      <c r="R7" s="115"/>
      <c r="S7" s="115"/>
      <c r="T7" s="115"/>
      <c r="U7" s="97"/>
      <c r="V7" s="97"/>
      <c r="W7" s="97"/>
      <c r="X7" s="97"/>
    </row>
    <row r="9" spans="2:44" x14ac:dyDescent="0.25">
      <c r="B9" s="14" t="s">
        <v>11</v>
      </c>
      <c r="C9" s="117"/>
      <c r="D9" s="117"/>
      <c r="E9" s="99" t="s">
        <v>24</v>
      </c>
      <c r="F9" s="99"/>
      <c r="G9" s="116"/>
      <c r="H9" s="116"/>
      <c r="I9" s="116"/>
      <c r="J9" s="116"/>
      <c r="L9" s="13" t="s">
        <v>22</v>
      </c>
      <c r="M9" s="98"/>
      <c r="N9" s="98"/>
      <c r="O9" s="98"/>
      <c r="P9" s="115" t="s">
        <v>23</v>
      </c>
      <c r="Q9" s="115"/>
      <c r="R9" s="20"/>
      <c r="S9" s="98"/>
      <c r="T9" s="98"/>
      <c r="U9" s="98"/>
      <c r="V9" s="13" t="s">
        <v>28</v>
      </c>
      <c r="W9" s="100"/>
      <c r="X9" s="100"/>
    </row>
    <row r="10" spans="2:44" x14ac:dyDescent="0.25">
      <c r="I10" s="5"/>
      <c r="AF10" s="5"/>
    </row>
    <row r="11" spans="2:44" x14ac:dyDescent="0.25">
      <c r="H11" s="2"/>
      <c r="I11" s="5"/>
      <c r="S11" s="2"/>
      <c r="T11" s="7"/>
    </row>
    <row r="12" spans="2:44" x14ac:dyDescent="0.25">
      <c r="B12" s="7"/>
      <c r="C12" s="112" t="s">
        <v>1</v>
      </c>
      <c r="D12" s="113"/>
      <c r="E12" s="113"/>
      <c r="F12" s="113"/>
      <c r="G12" s="114"/>
      <c r="H12" s="2"/>
      <c r="I12" s="46" t="s">
        <v>9</v>
      </c>
      <c r="J12" s="47"/>
      <c r="K12" s="48"/>
      <c r="L12" s="8" t="s">
        <v>2</v>
      </c>
      <c r="M12" s="46" t="s">
        <v>17</v>
      </c>
      <c r="N12" s="47"/>
      <c r="O12" s="47"/>
      <c r="P12" s="48"/>
      <c r="Q12" s="8" t="s">
        <v>2</v>
      </c>
      <c r="R12" s="8"/>
      <c r="S12" s="2"/>
      <c r="T12" s="2"/>
    </row>
    <row r="13" spans="2:44" s="18" customFormat="1" ht="39" customHeight="1" x14ac:dyDescent="0.25">
      <c r="B13" s="25" t="s">
        <v>36</v>
      </c>
      <c r="C13" s="109" t="s">
        <v>7</v>
      </c>
      <c r="D13" s="110"/>
      <c r="E13" s="110"/>
      <c r="F13" s="110"/>
      <c r="G13" s="111"/>
      <c r="H13" s="107" t="s">
        <v>40</v>
      </c>
      <c r="I13" s="49" t="s">
        <v>13</v>
      </c>
      <c r="J13" s="26" t="s">
        <v>14</v>
      </c>
      <c r="K13" s="50" t="s">
        <v>15</v>
      </c>
      <c r="L13" s="27"/>
      <c r="M13" s="53" t="s">
        <v>31</v>
      </c>
      <c r="N13" s="28" t="s">
        <v>18</v>
      </c>
      <c r="O13" s="28" t="s">
        <v>18</v>
      </c>
      <c r="P13" s="54" t="s">
        <v>42</v>
      </c>
      <c r="Q13" s="28" t="s">
        <v>41</v>
      </c>
      <c r="R13" s="107" t="s">
        <v>39</v>
      </c>
      <c r="S13" s="29" t="s">
        <v>5</v>
      </c>
      <c r="T13" s="30"/>
      <c r="U13" s="79" t="s">
        <v>56</v>
      </c>
      <c r="V13" s="103" t="s">
        <v>54</v>
      </c>
      <c r="W13" s="104"/>
      <c r="X13" s="105"/>
    </row>
    <row r="14" spans="2:44" x14ac:dyDescent="0.25">
      <c r="B14" s="55" t="s">
        <v>0</v>
      </c>
      <c r="C14" s="55">
        <v>1</v>
      </c>
      <c r="D14" s="56">
        <v>2</v>
      </c>
      <c r="E14" s="56">
        <v>3</v>
      </c>
      <c r="F14" s="56">
        <v>4</v>
      </c>
      <c r="G14" s="65" t="s">
        <v>8</v>
      </c>
      <c r="H14" s="108"/>
      <c r="I14" s="55" t="s">
        <v>25</v>
      </c>
      <c r="J14" s="56" t="s">
        <v>4</v>
      </c>
      <c r="K14" s="57" t="s">
        <v>3</v>
      </c>
      <c r="L14" s="58" t="s">
        <v>12</v>
      </c>
      <c r="M14" s="59" t="s">
        <v>27</v>
      </c>
      <c r="N14" s="58" t="s">
        <v>26</v>
      </c>
      <c r="O14" s="60" t="s">
        <v>43</v>
      </c>
      <c r="P14" s="61" t="s">
        <v>44</v>
      </c>
      <c r="Q14" s="58" t="s">
        <v>16</v>
      </c>
      <c r="R14" s="108"/>
      <c r="S14" s="58" t="s">
        <v>34</v>
      </c>
      <c r="T14" s="62" t="s">
        <v>19</v>
      </c>
      <c r="U14" s="81" t="s">
        <v>72</v>
      </c>
      <c r="V14" s="59" t="s">
        <v>35</v>
      </c>
      <c r="W14" s="58" t="s">
        <v>32</v>
      </c>
      <c r="X14" s="61" t="s">
        <v>33</v>
      </c>
    </row>
    <row r="15" spans="2:44" ht="15" customHeight="1" x14ac:dyDescent="0.25">
      <c r="B15" s="31">
        <v>1</v>
      </c>
      <c r="C15" s="44"/>
      <c r="D15" s="32"/>
      <c r="E15" s="32"/>
      <c r="F15" s="32"/>
      <c r="G15" s="66" t="str">
        <f>IF(C15="","",AVERAGE(C15:F15))</f>
        <v/>
      </c>
      <c r="H15" s="34" t="e">
        <f>G15/62.245</f>
        <v>#VALUE!</v>
      </c>
      <c r="I15" s="44"/>
      <c r="J15" s="32"/>
      <c r="K15" s="51"/>
      <c r="L15" s="33" t="str">
        <f t="shared" ref="L15:L24" si="0">IF(K15="","",ROUND((J15-I15)/(J15-K15)*100,1))</f>
        <v/>
      </c>
      <c r="M15" s="44"/>
      <c r="N15" s="32"/>
      <c r="O15" s="32"/>
      <c r="P15" s="51"/>
      <c r="Q15" s="34" t="str">
        <f t="shared" ref="Q15:Q24" si="1">IF(OR(O15="",M15=""),"",IF((N15-P15)&gt;=35,0.8596-((0.00166*M15)/(N15-P15)),IF((N15-P15)&lt;35,0.8121-((0.000566*M15)/(N15-P15)),"ERR")))</f>
        <v/>
      </c>
      <c r="R15" s="34" t="str">
        <f>IF(I15="","",IF(T15="L-14",ROUND(I15/(J15-K15),3),IF(T15="L-45",ROUND(M15/((N15-O15)-(N15-P15)/Q15),3))))</f>
        <v/>
      </c>
      <c r="S15" s="33" t="str">
        <f>IF(R15="","",ROUND(62.245*R15,1))</f>
        <v/>
      </c>
      <c r="T15" s="9" t="str">
        <f t="shared" ref="T15:T24" si="2">IF(L15&gt;2,"L-45","L-14")</f>
        <v>L-45</v>
      </c>
      <c r="U15" s="90"/>
      <c r="V15" s="63" t="str">
        <f>IF(G15="","",ROUND(S15-G15,1))</f>
        <v/>
      </c>
      <c r="W15" s="35" t="str">
        <f>IF(V15="","",ROUND(V15-$V$26,1))</f>
        <v/>
      </c>
      <c r="X15" s="36" t="str">
        <f>IF(W15="","",W15^2)</f>
        <v/>
      </c>
      <c r="AA15" s="12">
        <f t="shared" ref="AA15:AA24" si="3">IF(U15="x",0,1)</f>
        <v>1</v>
      </c>
      <c r="AB15" s="73" t="str">
        <f t="shared" ref="AB15:AB17" si="4">IF(U15="X",0,V15)</f>
        <v/>
      </c>
      <c r="AC15" s="74" t="str">
        <f>(IF(AB15="","",IF(U15="X",0,ROUND(AB15-$AB$26,1))))</f>
        <v/>
      </c>
      <c r="AD15" s="68" t="str">
        <f>IF(AC15="","",AC15^2)</f>
        <v/>
      </c>
      <c r="AF15" s="16" t="str">
        <f>IF(U15="x","",G15)</f>
        <v/>
      </c>
    </row>
    <row r="16" spans="2:44" ht="15" customHeight="1" x14ac:dyDescent="0.25">
      <c r="B16" s="31">
        <v>2</v>
      </c>
      <c r="C16" s="44"/>
      <c r="D16" s="32"/>
      <c r="E16" s="32"/>
      <c r="F16" s="32"/>
      <c r="G16" s="66" t="str">
        <f t="shared" ref="G16:G24" si="5">IF(C16="","",AVERAGE(C16:F16))</f>
        <v/>
      </c>
      <c r="H16" s="34" t="e">
        <f t="shared" ref="H16:H24" si="6">G16/62.245</f>
        <v>#VALUE!</v>
      </c>
      <c r="I16" s="44"/>
      <c r="J16" s="32"/>
      <c r="K16" s="51"/>
      <c r="L16" s="33" t="str">
        <f t="shared" si="0"/>
        <v/>
      </c>
      <c r="M16" s="44"/>
      <c r="N16" s="32"/>
      <c r="O16" s="32"/>
      <c r="P16" s="51"/>
      <c r="Q16" s="33" t="str">
        <f t="shared" si="1"/>
        <v/>
      </c>
      <c r="R16" s="34" t="str">
        <f t="shared" ref="R16:R24" si="7">IF(I16="","",IF(T16="L-14",ROUND(I16/(J16-K16),3),IF(T16="L-45",ROUND(M16/((N16-O16)-(N16-P16)/Q16),3))))</f>
        <v/>
      </c>
      <c r="S16" s="33" t="str">
        <f t="shared" ref="S16:S24" si="8">IF(R16="","",ROUND(62.245*R16,1))</f>
        <v/>
      </c>
      <c r="T16" s="9" t="str">
        <f t="shared" si="2"/>
        <v>L-45</v>
      </c>
      <c r="U16" s="91"/>
      <c r="V16" s="63" t="str">
        <f t="shared" ref="V16:V24" si="9">IF(G16="","",ROUND(S16-G16,1))</f>
        <v/>
      </c>
      <c r="W16" s="35" t="str">
        <f t="shared" ref="W16:W24" si="10">IF(V16="","",ROUND(V16-$V$26,1))</f>
        <v/>
      </c>
      <c r="X16" s="36" t="str">
        <f t="shared" ref="X16:X24" si="11">IF(W16="","",W16^2)</f>
        <v/>
      </c>
      <c r="AA16" s="12">
        <f t="shared" si="3"/>
        <v>1</v>
      </c>
      <c r="AB16" s="75" t="str">
        <f t="shared" si="4"/>
        <v/>
      </c>
      <c r="AC16" s="33" t="str">
        <f t="shared" ref="AC16:AC24" si="12">(IF(AB16="","",IF(U16="X",0,ROUND(AB16-$AB$26,1))))</f>
        <v/>
      </c>
      <c r="AD16" s="36" t="str">
        <f t="shared" ref="AD16:AD24" si="13">IF(AC16="","",AC16^2)</f>
        <v/>
      </c>
      <c r="AF16" s="16" t="str">
        <f t="shared" ref="AF16:AF24" si="14">IF(U16="x","",G16)</f>
        <v/>
      </c>
    </row>
    <row r="17" spans="2:32" ht="15" customHeight="1" x14ac:dyDescent="0.25">
      <c r="B17" s="31">
        <v>3</v>
      </c>
      <c r="C17" s="44"/>
      <c r="D17" s="32"/>
      <c r="E17" s="32"/>
      <c r="F17" s="32"/>
      <c r="G17" s="66" t="str">
        <f t="shared" si="5"/>
        <v/>
      </c>
      <c r="H17" s="34" t="e">
        <f t="shared" si="6"/>
        <v>#VALUE!</v>
      </c>
      <c r="I17" s="44"/>
      <c r="J17" s="32"/>
      <c r="K17" s="51"/>
      <c r="L17" s="33" t="str">
        <f t="shared" si="0"/>
        <v/>
      </c>
      <c r="M17" s="44"/>
      <c r="N17" s="32"/>
      <c r="O17" s="32"/>
      <c r="P17" s="51"/>
      <c r="Q17" s="33" t="str">
        <f t="shared" si="1"/>
        <v/>
      </c>
      <c r="R17" s="34" t="str">
        <f t="shared" si="7"/>
        <v/>
      </c>
      <c r="S17" s="33" t="str">
        <f t="shared" si="8"/>
        <v/>
      </c>
      <c r="T17" s="9" t="str">
        <f t="shared" si="2"/>
        <v>L-45</v>
      </c>
      <c r="U17" s="91"/>
      <c r="V17" s="63" t="str">
        <f t="shared" si="9"/>
        <v/>
      </c>
      <c r="W17" s="35" t="str">
        <f t="shared" si="10"/>
        <v/>
      </c>
      <c r="X17" s="36" t="str">
        <f t="shared" si="11"/>
        <v/>
      </c>
      <c r="AA17" s="12">
        <f t="shared" si="3"/>
        <v>1</v>
      </c>
      <c r="AB17" s="75" t="str">
        <f t="shared" si="4"/>
        <v/>
      </c>
      <c r="AC17" s="33" t="str">
        <f t="shared" si="12"/>
        <v/>
      </c>
      <c r="AD17" s="36" t="str">
        <f t="shared" si="13"/>
        <v/>
      </c>
      <c r="AF17" s="16" t="str">
        <f t="shared" si="14"/>
        <v/>
      </c>
    </row>
    <row r="18" spans="2:32" ht="15" customHeight="1" x14ac:dyDescent="0.25">
      <c r="B18" s="31">
        <v>4</v>
      </c>
      <c r="C18" s="44"/>
      <c r="D18" s="32"/>
      <c r="E18" s="32"/>
      <c r="F18" s="32"/>
      <c r="G18" s="66" t="str">
        <f t="shared" si="5"/>
        <v/>
      </c>
      <c r="H18" s="34" t="e">
        <f t="shared" si="6"/>
        <v>#VALUE!</v>
      </c>
      <c r="I18" s="44"/>
      <c r="J18" s="32"/>
      <c r="K18" s="51"/>
      <c r="L18" s="33" t="str">
        <f t="shared" si="0"/>
        <v/>
      </c>
      <c r="M18" s="44"/>
      <c r="N18" s="32"/>
      <c r="O18" s="32"/>
      <c r="P18" s="51"/>
      <c r="Q18" s="33" t="str">
        <f t="shared" si="1"/>
        <v/>
      </c>
      <c r="R18" s="34" t="str">
        <f t="shared" si="7"/>
        <v/>
      </c>
      <c r="S18" s="33" t="str">
        <f t="shared" si="8"/>
        <v/>
      </c>
      <c r="T18" s="9" t="str">
        <f t="shared" si="2"/>
        <v>L-45</v>
      </c>
      <c r="U18" s="91"/>
      <c r="V18" s="63" t="str">
        <f t="shared" si="9"/>
        <v/>
      </c>
      <c r="W18" s="35" t="str">
        <f t="shared" si="10"/>
        <v/>
      </c>
      <c r="X18" s="36" t="str">
        <f t="shared" si="11"/>
        <v/>
      </c>
      <c r="AA18" s="12">
        <f t="shared" si="3"/>
        <v>1</v>
      </c>
      <c r="AB18" s="75" t="str">
        <f>IF(U18="X",0,V18)</f>
        <v/>
      </c>
      <c r="AC18" s="33" t="str">
        <f t="shared" si="12"/>
        <v/>
      </c>
      <c r="AD18" s="36" t="str">
        <f t="shared" si="13"/>
        <v/>
      </c>
      <c r="AF18" s="16" t="str">
        <f t="shared" si="14"/>
        <v/>
      </c>
    </row>
    <row r="19" spans="2:32" ht="15" customHeight="1" x14ac:dyDescent="0.25">
      <c r="B19" s="31">
        <v>5</v>
      </c>
      <c r="C19" s="44"/>
      <c r="D19" s="32"/>
      <c r="E19" s="32"/>
      <c r="F19" s="32"/>
      <c r="G19" s="66" t="str">
        <f t="shared" si="5"/>
        <v/>
      </c>
      <c r="H19" s="34" t="e">
        <f t="shared" si="6"/>
        <v>#VALUE!</v>
      </c>
      <c r="I19" s="44"/>
      <c r="J19" s="32"/>
      <c r="K19" s="51"/>
      <c r="L19" s="33" t="str">
        <f t="shared" si="0"/>
        <v/>
      </c>
      <c r="M19" s="44"/>
      <c r="N19" s="32"/>
      <c r="O19" s="32"/>
      <c r="P19" s="51"/>
      <c r="Q19" s="33" t="str">
        <f t="shared" si="1"/>
        <v/>
      </c>
      <c r="R19" s="34" t="str">
        <f t="shared" si="7"/>
        <v/>
      </c>
      <c r="S19" s="33" t="str">
        <f t="shared" si="8"/>
        <v/>
      </c>
      <c r="T19" s="9" t="str">
        <f t="shared" si="2"/>
        <v>L-45</v>
      </c>
      <c r="U19" s="91"/>
      <c r="V19" s="63" t="str">
        <f t="shared" si="9"/>
        <v/>
      </c>
      <c r="W19" s="35" t="str">
        <f t="shared" si="10"/>
        <v/>
      </c>
      <c r="X19" s="36" t="str">
        <f t="shared" si="11"/>
        <v/>
      </c>
      <c r="AA19" s="12">
        <f t="shared" si="3"/>
        <v>1</v>
      </c>
      <c r="AB19" s="75" t="str">
        <f t="shared" ref="AB19:AB24" si="15">IF(U19="X",0,V19)</f>
        <v/>
      </c>
      <c r="AC19" s="33" t="str">
        <f t="shared" si="12"/>
        <v/>
      </c>
      <c r="AD19" s="36" t="str">
        <f t="shared" si="13"/>
        <v/>
      </c>
      <c r="AF19" s="16" t="str">
        <f t="shared" si="14"/>
        <v/>
      </c>
    </row>
    <row r="20" spans="2:32" ht="15" customHeight="1" x14ac:dyDescent="0.25">
      <c r="B20" s="31">
        <v>6</v>
      </c>
      <c r="C20" s="44"/>
      <c r="D20" s="32"/>
      <c r="E20" s="32"/>
      <c r="F20" s="32"/>
      <c r="G20" s="66" t="str">
        <f t="shared" si="5"/>
        <v/>
      </c>
      <c r="H20" s="34" t="e">
        <f t="shared" si="6"/>
        <v>#VALUE!</v>
      </c>
      <c r="I20" s="44"/>
      <c r="J20" s="32"/>
      <c r="K20" s="51"/>
      <c r="L20" s="33" t="str">
        <f t="shared" si="0"/>
        <v/>
      </c>
      <c r="M20" s="44"/>
      <c r="N20" s="32"/>
      <c r="O20" s="32"/>
      <c r="P20" s="51"/>
      <c r="Q20" s="33" t="str">
        <f t="shared" si="1"/>
        <v/>
      </c>
      <c r="R20" s="34" t="str">
        <f t="shared" si="7"/>
        <v/>
      </c>
      <c r="S20" s="33" t="str">
        <f t="shared" si="8"/>
        <v/>
      </c>
      <c r="T20" s="9" t="str">
        <f t="shared" si="2"/>
        <v>L-45</v>
      </c>
      <c r="U20" s="91"/>
      <c r="V20" s="63" t="str">
        <f t="shared" si="9"/>
        <v/>
      </c>
      <c r="W20" s="35" t="str">
        <f t="shared" si="10"/>
        <v/>
      </c>
      <c r="X20" s="36" t="str">
        <f t="shared" si="11"/>
        <v/>
      </c>
      <c r="AA20" s="12">
        <f t="shared" si="3"/>
        <v>1</v>
      </c>
      <c r="AB20" s="75" t="str">
        <f t="shared" si="15"/>
        <v/>
      </c>
      <c r="AC20" s="33" t="str">
        <f t="shared" si="12"/>
        <v/>
      </c>
      <c r="AD20" s="36" t="str">
        <f t="shared" si="13"/>
        <v/>
      </c>
      <c r="AF20" s="16" t="str">
        <f t="shared" si="14"/>
        <v/>
      </c>
    </row>
    <row r="21" spans="2:32" ht="15" customHeight="1" x14ac:dyDescent="0.25">
      <c r="B21" s="31">
        <v>7</v>
      </c>
      <c r="C21" s="44"/>
      <c r="D21" s="32"/>
      <c r="E21" s="32"/>
      <c r="F21" s="32"/>
      <c r="G21" s="66" t="str">
        <f t="shared" si="5"/>
        <v/>
      </c>
      <c r="H21" s="34" t="e">
        <f t="shared" si="6"/>
        <v>#VALUE!</v>
      </c>
      <c r="I21" s="44"/>
      <c r="J21" s="32"/>
      <c r="K21" s="51"/>
      <c r="L21" s="33" t="str">
        <f t="shared" si="0"/>
        <v/>
      </c>
      <c r="M21" s="44"/>
      <c r="N21" s="32"/>
      <c r="O21" s="32"/>
      <c r="P21" s="51"/>
      <c r="Q21" s="33" t="str">
        <f t="shared" si="1"/>
        <v/>
      </c>
      <c r="R21" s="34" t="str">
        <f t="shared" si="7"/>
        <v/>
      </c>
      <c r="S21" s="33" t="str">
        <f t="shared" si="8"/>
        <v/>
      </c>
      <c r="T21" s="9" t="str">
        <f t="shared" si="2"/>
        <v>L-45</v>
      </c>
      <c r="U21" s="91"/>
      <c r="V21" s="63" t="str">
        <f t="shared" si="9"/>
        <v/>
      </c>
      <c r="W21" s="35" t="str">
        <f t="shared" si="10"/>
        <v/>
      </c>
      <c r="X21" s="36" t="str">
        <f t="shared" si="11"/>
        <v/>
      </c>
      <c r="AA21" s="12">
        <f t="shared" si="3"/>
        <v>1</v>
      </c>
      <c r="AB21" s="75" t="str">
        <f t="shared" si="15"/>
        <v/>
      </c>
      <c r="AC21" s="33" t="str">
        <f t="shared" si="12"/>
        <v/>
      </c>
      <c r="AD21" s="36" t="str">
        <f t="shared" si="13"/>
        <v/>
      </c>
      <c r="AF21" s="16" t="str">
        <f t="shared" si="14"/>
        <v/>
      </c>
    </row>
    <row r="22" spans="2:32" ht="15" customHeight="1" x14ac:dyDescent="0.25">
      <c r="B22" s="31">
        <v>8</v>
      </c>
      <c r="C22" s="44"/>
      <c r="D22" s="32"/>
      <c r="E22" s="32"/>
      <c r="F22" s="32"/>
      <c r="G22" s="66" t="str">
        <f t="shared" si="5"/>
        <v/>
      </c>
      <c r="H22" s="34" t="e">
        <f t="shared" si="6"/>
        <v>#VALUE!</v>
      </c>
      <c r="I22" s="44"/>
      <c r="J22" s="32"/>
      <c r="K22" s="51"/>
      <c r="L22" s="33" t="str">
        <f t="shared" si="0"/>
        <v/>
      </c>
      <c r="M22" s="44"/>
      <c r="N22" s="32"/>
      <c r="O22" s="32"/>
      <c r="P22" s="51"/>
      <c r="Q22" s="33" t="str">
        <f t="shared" si="1"/>
        <v/>
      </c>
      <c r="R22" s="34" t="str">
        <f t="shared" si="7"/>
        <v/>
      </c>
      <c r="S22" s="33" t="str">
        <f t="shared" si="8"/>
        <v/>
      </c>
      <c r="T22" s="9" t="str">
        <f t="shared" si="2"/>
        <v>L-45</v>
      </c>
      <c r="U22" s="91"/>
      <c r="V22" s="63" t="str">
        <f t="shared" si="9"/>
        <v/>
      </c>
      <c r="W22" s="35" t="str">
        <f t="shared" si="10"/>
        <v/>
      </c>
      <c r="X22" s="36" t="str">
        <f t="shared" si="11"/>
        <v/>
      </c>
      <c r="AA22" s="12">
        <f t="shared" si="3"/>
        <v>1</v>
      </c>
      <c r="AB22" s="75" t="str">
        <f t="shared" si="15"/>
        <v/>
      </c>
      <c r="AC22" s="33" t="str">
        <f t="shared" si="12"/>
        <v/>
      </c>
      <c r="AD22" s="36" t="str">
        <f t="shared" si="13"/>
        <v/>
      </c>
      <c r="AF22" s="16" t="str">
        <f t="shared" si="14"/>
        <v/>
      </c>
    </row>
    <row r="23" spans="2:32" ht="15" customHeight="1" x14ac:dyDescent="0.25">
      <c r="B23" s="31">
        <v>9</v>
      </c>
      <c r="C23" s="44"/>
      <c r="D23" s="32"/>
      <c r="E23" s="32"/>
      <c r="F23" s="32"/>
      <c r="G23" s="66" t="str">
        <f t="shared" si="5"/>
        <v/>
      </c>
      <c r="H23" s="34" t="e">
        <f t="shared" si="6"/>
        <v>#VALUE!</v>
      </c>
      <c r="I23" s="44"/>
      <c r="J23" s="32"/>
      <c r="K23" s="51"/>
      <c r="L23" s="33" t="str">
        <f t="shared" si="0"/>
        <v/>
      </c>
      <c r="M23" s="44"/>
      <c r="N23" s="32"/>
      <c r="O23" s="32"/>
      <c r="P23" s="51"/>
      <c r="Q23" s="33" t="str">
        <f t="shared" si="1"/>
        <v/>
      </c>
      <c r="R23" s="34" t="str">
        <f t="shared" si="7"/>
        <v/>
      </c>
      <c r="S23" s="33" t="str">
        <f t="shared" si="8"/>
        <v/>
      </c>
      <c r="T23" s="9" t="str">
        <f t="shared" si="2"/>
        <v>L-45</v>
      </c>
      <c r="U23" s="91"/>
      <c r="V23" s="63" t="str">
        <f t="shared" si="9"/>
        <v/>
      </c>
      <c r="W23" s="35" t="str">
        <f t="shared" si="10"/>
        <v/>
      </c>
      <c r="X23" s="36" t="str">
        <f t="shared" si="11"/>
        <v/>
      </c>
      <c r="AA23" s="12">
        <f t="shared" si="3"/>
        <v>1</v>
      </c>
      <c r="AB23" s="75" t="str">
        <f t="shared" si="15"/>
        <v/>
      </c>
      <c r="AC23" s="33" t="str">
        <f t="shared" si="12"/>
        <v/>
      </c>
      <c r="AD23" s="36" t="str">
        <f t="shared" si="13"/>
        <v/>
      </c>
      <c r="AF23" s="16" t="str">
        <f t="shared" si="14"/>
        <v/>
      </c>
    </row>
    <row r="24" spans="2:32" ht="15" customHeight="1" x14ac:dyDescent="0.25">
      <c r="B24" s="37">
        <v>10</v>
      </c>
      <c r="C24" s="45"/>
      <c r="D24" s="38"/>
      <c r="E24" s="38"/>
      <c r="F24" s="38"/>
      <c r="G24" s="67" t="str">
        <f t="shared" si="5"/>
        <v/>
      </c>
      <c r="H24" s="40" t="e">
        <f t="shared" si="6"/>
        <v>#VALUE!</v>
      </c>
      <c r="I24" s="45"/>
      <c r="J24" s="38"/>
      <c r="K24" s="52"/>
      <c r="L24" s="39" t="str">
        <f t="shared" si="0"/>
        <v/>
      </c>
      <c r="M24" s="45"/>
      <c r="N24" s="38"/>
      <c r="O24" s="38"/>
      <c r="P24" s="52"/>
      <c r="Q24" s="39" t="str">
        <f t="shared" si="1"/>
        <v/>
      </c>
      <c r="R24" s="40" t="str">
        <f t="shared" si="7"/>
        <v/>
      </c>
      <c r="S24" s="39" t="str">
        <f t="shared" si="8"/>
        <v/>
      </c>
      <c r="T24" s="41" t="str">
        <f t="shared" si="2"/>
        <v>L-45</v>
      </c>
      <c r="U24" s="92"/>
      <c r="V24" s="64" t="str">
        <f t="shared" si="9"/>
        <v/>
      </c>
      <c r="W24" s="42" t="str">
        <f t="shared" si="10"/>
        <v/>
      </c>
      <c r="X24" s="43" t="str">
        <f t="shared" si="11"/>
        <v/>
      </c>
      <c r="AA24" s="12">
        <f t="shared" si="3"/>
        <v>1</v>
      </c>
      <c r="AB24" s="76" t="str">
        <f t="shared" si="15"/>
        <v/>
      </c>
      <c r="AC24" s="39" t="str">
        <f t="shared" si="12"/>
        <v/>
      </c>
      <c r="AD24" s="43" t="str">
        <f t="shared" si="13"/>
        <v/>
      </c>
      <c r="AF24" s="16" t="str">
        <f t="shared" si="14"/>
        <v/>
      </c>
    </row>
    <row r="25" spans="2:32" ht="15" customHeight="1" thickBot="1" x14ac:dyDescent="0.3">
      <c r="B25" s="12"/>
      <c r="G25" s="3"/>
      <c r="H25" s="4"/>
      <c r="R25" s="4"/>
      <c r="S25" s="4"/>
      <c r="T25" s="4"/>
      <c r="AA25" s="12"/>
      <c r="AB25" s="12"/>
      <c r="AC25" s="12"/>
      <c r="AD25" s="12"/>
    </row>
    <row r="26" spans="2:32" ht="15" customHeight="1" thickTop="1" thickBot="1" x14ac:dyDescent="0.3">
      <c r="D26" s="69"/>
      <c r="E26" s="69"/>
      <c r="F26" s="69"/>
      <c r="G26" s="77"/>
      <c r="H26" s="69"/>
      <c r="I26" s="5"/>
      <c r="K26" s="69"/>
      <c r="L26" s="69"/>
      <c r="M26" s="123" t="s">
        <v>37</v>
      </c>
      <c r="N26" s="123"/>
      <c r="O26" s="123"/>
      <c r="P26" s="70">
        <f>AD28</f>
        <v>0</v>
      </c>
      <c r="R26" s="4"/>
      <c r="S26" s="3"/>
      <c r="T26" s="106" t="s">
        <v>45</v>
      </c>
      <c r="U26" s="106"/>
      <c r="V26" s="87" t="str">
        <f>AB26</f>
        <v/>
      </c>
      <c r="W26" s="23" t="s">
        <v>34</v>
      </c>
      <c r="X26" s="70">
        <f>AD26</f>
        <v>0</v>
      </c>
      <c r="AA26" s="78">
        <f>SUM(AA15:AA24)</f>
        <v>10</v>
      </c>
      <c r="AB26" s="77" t="str">
        <f>IF(AB15="","",AVERAGE(AB15:AB24))</f>
        <v/>
      </c>
      <c r="AC26" s="12"/>
      <c r="AD26" s="22">
        <f>SUM(AD15:AD24)</f>
        <v>0</v>
      </c>
      <c r="AF26" s="72" t="str">
        <f>IF(AF15="","",AVERAGE(AF15:AF24))</f>
        <v/>
      </c>
    </row>
    <row r="27" spans="2:32" ht="13.8" thickTop="1" x14ac:dyDescent="0.25">
      <c r="B27" s="2"/>
      <c r="G27" s="17"/>
      <c r="H27" s="4"/>
      <c r="T27" s="17"/>
      <c r="U27" s="4"/>
      <c r="V27" s="84" t="s">
        <v>74</v>
      </c>
      <c r="W27" s="16"/>
      <c r="X27" s="7" t="s">
        <v>46</v>
      </c>
    </row>
    <row r="28" spans="2:32" ht="18" customHeight="1" x14ac:dyDescent="0.25">
      <c r="C28" s="124" t="s">
        <v>89</v>
      </c>
      <c r="D28" s="124"/>
      <c r="E28" s="124"/>
      <c r="F28" s="124"/>
      <c r="G28" s="124"/>
      <c r="H28" s="124"/>
      <c r="I28" s="124"/>
      <c r="J28" s="124"/>
      <c r="K28" s="124"/>
      <c r="L28" s="124"/>
      <c r="M28" s="124"/>
      <c r="N28" s="124"/>
      <c r="O28" s="124"/>
      <c r="P28" s="124"/>
      <c r="Q28" s="124"/>
      <c r="R28" s="124"/>
      <c r="S28" s="124"/>
      <c r="T28" s="124"/>
      <c r="U28" s="124"/>
      <c r="V28" s="124"/>
      <c r="W28" s="124"/>
      <c r="X28" s="15"/>
      <c r="AA28" s="123" t="s">
        <v>37</v>
      </c>
      <c r="AB28" s="123"/>
      <c r="AC28" s="123"/>
      <c r="AD28" s="70">
        <f>SQRT(AD26/(AA26-1))</f>
        <v>0</v>
      </c>
    </row>
    <row r="29" spans="2:32" x14ac:dyDescent="0.25">
      <c r="G29" s="13"/>
      <c r="U29" s="4"/>
      <c r="V29" s="3"/>
      <c r="W29" s="16"/>
      <c r="X29" s="15"/>
    </row>
    <row r="30" spans="2:32" x14ac:dyDescent="0.25">
      <c r="G30" s="13"/>
      <c r="I30" s="11"/>
      <c r="J30" s="11"/>
      <c r="V30" s="3"/>
      <c r="W30" s="16"/>
      <c r="X30" s="15"/>
    </row>
    <row r="31" spans="2:32" ht="51" customHeight="1" x14ac:dyDescent="0.25">
      <c r="B31" s="121" t="s">
        <v>58</v>
      </c>
      <c r="C31" s="122"/>
      <c r="D31" s="122"/>
      <c r="E31" s="122"/>
      <c r="F31" s="122"/>
      <c r="G31" s="122"/>
      <c r="H31" s="122"/>
      <c r="I31" s="122"/>
      <c r="J31" s="122"/>
      <c r="K31" s="122"/>
      <c r="L31" s="122"/>
      <c r="M31" s="122"/>
      <c r="N31" s="122"/>
      <c r="O31" s="122"/>
      <c r="P31" s="122"/>
      <c r="Q31" s="122"/>
      <c r="R31" s="122"/>
      <c r="S31" s="122"/>
      <c r="T31" s="122"/>
      <c r="U31" s="122"/>
      <c r="V31" s="122"/>
      <c r="W31" s="122"/>
      <c r="X31" s="122"/>
    </row>
    <row r="32" spans="2:32" ht="18" customHeight="1" x14ac:dyDescent="0.25">
      <c r="G32" s="13"/>
      <c r="I32" s="12"/>
      <c r="J32" s="12"/>
      <c r="V32" s="3"/>
      <c r="W32" s="16"/>
      <c r="X32" s="15"/>
    </row>
    <row r="33" spans="7:24" ht="18" customHeight="1" x14ac:dyDescent="0.25">
      <c r="G33" s="13"/>
      <c r="I33" s="12"/>
      <c r="J33" s="12"/>
      <c r="V33" s="3"/>
      <c r="W33" s="16"/>
      <c r="X33" s="15"/>
    </row>
    <row r="34" spans="7:24" ht="18" customHeight="1" x14ac:dyDescent="0.25">
      <c r="G34" s="13"/>
      <c r="I34" s="12"/>
      <c r="J34" s="12"/>
      <c r="V34" s="3"/>
      <c r="W34" s="16"/>
      <c r="X34" s="15"/>
    </row>
    <row r="35" spans="7:24" ht="18" customHeight="1" x14ac:dyDescent="0.25">
      <c r="G35" s="13"/>
      <c r="I35" s="12"/>
      <c r="J35" s="12"/>
      <c r="V35" s="3"/>
      <c r="W35" s="16"/>
      <c r="X35" s="15"/>
    </row>
    <row r="36" spans="7:24" ht="18" customHeight="1" x14ac:dyDescent="0.25">
      <c r="G36" s="13"/>
      <c r="I36" s="12"/>
      <c r="J36" s="12"/>
      <c r="V36" s="3"/>
      <c r="W36" s="16"/>
      <c r="X36" s="15"/>
    </row>
    <row r="37" spans="7:24" ht="18" customHeight="1" x14ac:dyDescent="0.25">
      <c r="I37" s="12"/>
      <c r="J37" s="12"/>
      <c r="V37" s="3"/>
    </row>
    <row r="38" spans="7:24" ht="18" customHeight="1" x14ac:dyDescent="0.25">
      <c r="I38" s="12"/>
      <c r="J38" s="12"/>
      <c r="V38" s="16"/>
      <c r="X38" s="15"/>
    </row>
    <row r="39" spans="7:24" ht="18" customHeight="1" x14ac:dyDescent="0.25">
      <c r="I39" s="12"/>
      <c r="J39" s="12"/>
    </row>
    <row r="40" spans="7:24" ht="18" customHeight="1" x14ac:dyDescent="0.25">
      <c r="I40" s="12"/>
      <c r="J40" s="12"/>
    </row>
    <row r="41" spans="7:24" ht="18" customHeight="1" x14ac:dyDescent="0.25">
      <c r="I41" s="12"/>
      <c r="J41" s="12"/>
    </row>
    <row r="42" spans="7:24" ht="18" customHeight="1" x14ac:dyDescent="0.25">
      <c r="I42" s="12"/>
      <c r="J42" s="12"/>
    </row>
    <row r="43" spans="7:24" ht="18" customHeight="1" x14ac:dyDescent="0.25">
      <c r="I43" s="12"/>
      <c r="J43" s="12"/>
    </row>
    <row r="44" spans="7:24" ht="18" customHeight="1" x14ac:dyDescent="0.25">
      <c r="M44" s="120"/>
      <c r="N44" s="120"/>
      <c r="O44" s="120"/>
      <c r="P44" s="120"/>
      <c r="Q44" s="120"/>
    </row>
    <row r="45" spans="7:24" ht="18" customHeight="1" x14ac:dyDescent="0.25">
      <c r="M45" s="123" t="s">
        <v>37</v>
      </c>
      <c r="N45" s="123"/>
      <c r="O45" s="123"/>
      <c r="P45" s="70">
        <f>SQRT(X26/(B24-1))</f>
        <v>0</v>
      </c>
      <c r="R45" s="4"/>
      <c r="S45" s="3">
        <f>ROUND(62.4*R45,1)</f>
        <v>0</v>
      </c>
      <c r="T45" s="106" t="s">
        <v>45</v>
      </c>
      <c r="U45" s="106"/>
      <c r="V45" s="71" t="e">
        <f>AVERAGE(V15:V24)</f>
        <v>#DIV/0!</v>
      </c>
      <c r="W45" s="23" t="s">
        <v>34</v>
      </c>
      <c r="X45" s="70">
        <f>SUM(X15:X24)</f>
        <v>0</v>
      </c>
    </row>
    <row r="46" spans="7:24" x14ac:dyDescent="0.25">
      <c r="T46" s="17"/>
      <c r="U46" s="4"/>
      <c r="V46" s="19"/>
      <c r="W46" s="16"/>
      <c r="X46" s="7" t="s">
        <v>46</v>
      </c>
    </row>
  </sheetData>
  <sheetProtection password="9DEF" sheet="1" scenarios="1" selectLockedCells="1"/>
  <mergeCells count="30">
    <mergeCell ref="M44:Q44"/>
    <mergeCell ref="B31:X31"/>
    <mergeCell ref="AA28:AC28"/>
    <mergeCell ref="M26:O26"/>
    <mergeCell ref="M45:O45"/>
    <mergeCell ref="T45:U45"/>
    <mergeCell ref="C28:W28"/>
    <mergeCell ref="C1:W1"/>
    <mergeCell ref="V13:X13"/>
    <mergeCell ref="T26:U26"/>
    <mergeCell ref="R13:R14"/>
    <mergeCell ref="H13:H14"/>
    <mergeCell ref="C13:G13"/>
    <mergeCell ref="C12:G12"/>
    <mergeCell ref="Q7:T7"/>
    <mergeCell ref="P9:Q9"/>
    <mergeCell ref="E9:F9"/>
    <mergeCell ref="G9:J9"/>
    <mergeCell ref="C9:D9"/>
    <mergeCell ref="B2:Y2"/>
    <mergeCell ref="B3:Y3"/>
    <mergeCell ref="M7:N7"/>
    <mergeCell ref="M9:O9"/>
    <mergeCell ref="C7:H7"/>
    <mergeCell ref="U7:X7"/>
    <mergeCell ref="O7:P7"/>
    <mergeCell ref="I7:J7"/>
    <mergeCell ref="W9:X9"/>
    <mergeCell ref="K7:L7"/>
    <mergeCell ref="S9:U9"/>
  </mergeCells>
  <phoneticPr fontId="0" type="noConversion"/>
  <conditionalFormatting sqref="V15">
    <cfRule type="expression" dxfId="4" priority="5">
      <formula>(U15="X")</formula>
    </cfRule>
  </conditionalFormatting>
  <conditionalFormatting sqref="V16:V24">
    <cfRule type="expression" dxfId="3" priority="4">
      <formula>(U16="X")</formula>
    </cfRule>
  </conditionalFormatting>
  <conditionalFormatting sqref="W15:W24">
    <cfRule type="expression" dxfId="2" priority="3">
      <formula>(U15="X")</formula>
    </cfRule>
  </conditionalFormatting>
  <conditionalFormatting sqref="X15:X24">
    <cfRule type="expression" dxfId="1" priority="2">
      <formula>(U15="X")</formula>
    </cfRule>
  </conditionalFormatting>
  <conditionalFormatting sqref="G15:G24">
    <cfRule type="expression" dxfId="0" priority="1">
      <formula>(U15="X")</formula>
    </cfRule>
  </conditionalFormatting>
  <pageMargins left="0.5" right="0.5" top="1" bottom="0.5" header="0.5" footer="0.5"/>
  <pageSetup paperSize="5" scale="92"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M76"/>
  <sheetViews>
    <sheetView topLeftCell="A40" workbookViewId="0">
      <selection activeCell="B84" sqref="B84"/>
    </sheetView>
  </sheetViews>
  <sheetFormatPr defaultRowHeight="13.2" x14ac:dyDescent="0.25"/>
  <sheetData>
    <row r="2" spans="2:12" ht="17.399999999999999" x14ac:dyDescent="0.3">
      <c r="B2" s="125" t="s">
        <v>55</v>
      </c>
      <c r="C2" s="125"/>
      <c r="D2" s="125"/>
      <c r="E2" s="125"/>
      <c r="F2" s="125"/>
      <c r="G2" s="125"/>
      <c r="H2" s="125"/>
      <c r="I2" s="125"/>
      <c r="J2" s="125"/>
      <c r="K2" s="125"/>
      <c r="L2" s="125"/>
    </row>
    <row r="35" spans="4:13" x14ac:dyDescent="0.25">
      <c r="D35" s="124" t="s">
        <v>73</v>
      </c>
      <c r="E35" s="124"/>
      <c r="F35" s="124"/>
      <c r="G35" s="124"/>
      <c r="H35" s="124"/>
      <c r="I35" s="124"/>
      <c r="J35" s="124"/>
      <c r="K35" s="124"/>
      <c r="L35" s="124"/>
      <c r="M35" s="124"/>
    </row>
    <row r="36" spans="4:13" x14ac:dyDescent="0.25">
      <c r="D36" s="124" t="s">
        <v>78</v>
      </c>
      <c r="E36" s="124"/>
      <c r="F36" s="124"/>
      <c r="G36" s="124"/>
      <c r="H36" s="124"/>
      <c r="I36" s="124"/>
      <c r="J36" s="124"/>
      <c r="K36" s="124"/>
      <c r="L36" s="124"/>
    </row>
    <row r="37" spans="4:13" s="82" customFormat="1" x14ac:dyDescent="0.25">
      <c r="D37" s="83"/>
      <c r="E37" s="83"/>
      <c r="F37" s="83"/>
      <c r="G37" s="83"/>
      <c r="H37" s="83"/>
      <c r="I37" s="83"/>
      <c r="J37" s="83"/>
      <c r="K37" s="83"/>
      <c r="L37" s="83"/>
    </row>
    <row r="38" spans="4:13" s="82" customFormat="1" x14ac:dyDescent="0.25">
      <c r="D38" s="124" t="s">
        <v>80</v>
      </c>
      <c r="E38" s="124"/>
      <c r="F38" s="124"/>
      <c r="G38" s="124"/>
      <c r="H38" s="124"/>
      <c r="I38" s="124"/>
      <c r="J38" s="124"/>
      <c r="K38" s="124"/>
      <c r="L38" s="124"/>
    </row>
    <row r="73" spans="4:13" x14ac:dyDescent="0.25">
      <c r="D73" s="124" t="s">
        <v>73</v>
      </c>
      <c r="E73" s="124"/>
      <c r="F73" s="124"/>
      <c r="G73" s="124"/>
      <c r="H73" s="124"/>
      <c r="I73" s="124"/>
      <c r="J73" s="124"/>
      <c r="K73" s="124"/>
      <c r="L73" s="124"/>
      <c r="M73" s="124"/>
    </row>
    <row r="74" spans="4:13" x14ac:dyDescent="0.25">
      <c r="D74" s="124" t="s">
        <v>77</v>
      </c>
      <c r="E74" s="124"/>
      <c r="F74" s="124"/>
      <c r="G74" s="124"/>
      <c r="H74" s="124"/>
      <c r="I74" s="124"/>
      <c r="J74" s="124"/>
      <c r="K74" s="124"/>
      <c r="L74" s="124"/>
      <c r="M74" s="124"/>
    </row>
    <row r="76" spans="4:13" x14ac:dyDescent="0.25">
      <c r="D76" s="124" t="s">
        <v>79</v>
      </c>
      <c r="E76" s="124"/>
      <c r="F76" s="124"/>
      <c r="G76" s="124"/>
      <c r="H76" s="124"/>
      <c r="I76" s="124"/>
      <c r="J76" s="124"/>
      <c r="K76" s="124"/>
      <c r="L76" s="124"/>
    </row>
  </sheetData>
  <sheetProtection password="9DEF" sheet="1" scenarios="1" selectLockedCells="1"/>
  <mergeCells count="7">
    <mergeCell ref="D76:L76"/>
    <mergeCell ref="D38:L38"/>
    <mergeCell ref="B2:L2"/>
    <mergeCell ref="D73:M73"/>
    <mergeCell ref="D35:M35"/>
    <mergeCell ref="D74:M74"/>
    <mergeCell ref="D36:L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20" sqref="A20"/>
    </sheetView>
  </sheetViews>
  <sheetFormatPr defaultRowHeight="13.2" x14ac:dyDescent="0.25"/>
  <cols>
    <col min="1" max="1" width="122.109375" customWidth="1"/>
  </cols>
  <sheetData>
    <row r="1" spans="1:1" x14ac:dyDescent="0.25">
      <c r="A1" t="s">
        <v>47</v>
      </c>
    </row>
    <row r="3" spans="1:1" ht="26.4" x14ac:dyDescent="0.25">
      <c r="A3" s="18" t="s">
        <v>48</v>
      </c>
    </row>
    <row r="6" spans="1:1" ht="39.6" x14ac:dyDescent="0.25">
      <c r="A6" s="18" t="s">
        <v>49</v>
      </c>
    </row>
    <row r="9" spans="1:1" x14ac:dyDescent="0.25">
      <c r="A9" t="s">
        <v>50</v>
      </c>
    </row>
    <row r="12" spans="1:1" ht="39.6" x14ac:dyDescent="0.25">
      <c r="A12" s="18" t="s">
        <v>51</v>
      </c>
    </row>
    <row r="15" spans="1:1" ht="39.6" x14ac:dyDescent="0.25">
      <c r="A15" s="24" t="s">
        <v>52</v>
      </c>
    </row>
    <row r="18" spans="1:1" x14ac:dyDescent="0.25">
      <c r="A18" t="s">
        <v>53</v>
      </c>
    </row>
    <row r="19" spans="1:1" s="89" customFormat="1" x14ac:dyDescent="0.25"/>
    <row r="20" spans="1:1" s="89" customFormat="1" x14ac:dyDescent="0.25">
      <c r="A20" s="93" t="s">
        <v>90</v>
      </c>
    </row>
    <row r="22" spans="1:1" x14ac:dyDescent="0.25">
      <c r="A22" s="5" t="s">
        <v>91</v>
      </c>
    </row>
  </sheetData>
  <sheetProtection password="9DEF" sheet="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0"/>
  <sheetViews>
    <sheetView workbookViewId="0">
      <selection activeCell="D10" sqref="D10"/>
    </sheetView>
  </sheetViews>
  <sheetFormatPr defaultRowHeight="13.2" x14ac:dyDescent="0.25"/>
  <sheetData>
    <row r="1" spans="1:12" ht="21" x14ac:dyDescent="0.4">
      <c r="A1" s="126" t="s">
        <v>71</v>
      </c>
      <c r="B1" s="126"/>
      <c r="C1" s="126"/>
      <c r="D1" s="126"/>
      <c r="E1" s="126"/>
      <c r="F1" s="126"/>
      <c r="G1" s="126"/>
      <c r="H1" s="126"/>
      <c r="I1" s="126"/>
      <c r="J1" s="126"/>
      <c r="K1" s="126"/>
      <c r="L1" s="126"/>
    </row>
    <row r="3" spans="1:12" ht="15" x14ac:dyDescent="0.25">
      <c r="A3" s="80" t="s">
        <v>59</v>
      </c>
    </row>
    <row r="4" spans="1:12" ht="15" x14ac:dyDescent="0.25">
      <c r="A4" s="80"/>
    </row>
    <row r="5" spans="1:12" ht="15" x14ac:dyDescent="0.25">
      <c r="A5" s="80" t="s">
        <v>60</v>
      </c>
    </row>
    <row r="6" spans="1:12" ht="15" x14ac:dyDescent="0.25">
      <c r="A6" s="80" t="s">
        <v>61</v>
      </c>
    </row>
    <row r="7" spans="1:12" ht="15" x14ac:dyDescent="0.25">
      <c r="A7" s="80" t="s">
        <v>62</v>
      </c>
    </row>
    <row r="8" spans="1:12" ht="15" x14ac:dyDescent="0.25">
      <c r="A8" s="80"/>
    </row>
    <row r="9" spans="1:12" ht="15" x14ac:dyDescent="0.25">
      <c r="A9" s="80" t="s">
        <v>63</v>
      </c>
    </row>
    <row r="10" spans="1:12" ht="15" x14ac:dyDescent="0.25">
      <c r="A10" s="80" t="s">
        <v>64</v>
      </c>
    </row>
    <row r="11" spans="1:12" ht="15" x14ac:dyDescent="0.25">
      <c r="A11" s="80" t="s">
        <v>65</v>
      </c>
    </row>
    <row r="12" spans="1:12" ht="15" x14ac:dyDescent="0.25">
      <c r="A12" s="80"/>
    </row>
    <row r="13" spans="1:12" ht="15" x14ac:dyDescent="0.25">
      <c r="A13" s="80" t="s">
        <v>66</v>
      </c>
    </row>
    <row r="14" spans="1:12" ht="15" x14ac:dyDescent="0.25">
      <c r="A14" s="80" t="s">
        <v>67</v>
      </c>
    </row>
    <row r="15" spans="1:12" ht="15" x14ac:dyDescent="0.25">
      <c r="A15" s="80" t="s">
        <v>68</v>
      </c>
    </row>
    <row r="16" spans="1:12" ht="15" x14ac:dyDescent="0.25">
      <c r="A16" s="80"/>
    </row>
    <row r="17" spans="1:1" ht="15" x14ac:dyDescent="0.25">
      <c r="A17" s="80" t="s">
        <v>69</v>
      </c>
    </row>
    <row r="18" spans="1:1" ht="15" x14ac:dyDescent="0.25">
      <c r="A18" s="80" t="s">
        <v>70</v>
      </c>
    </row>
    <row r="19" spans="1:1" ht="15" x14ac:dyDescent="0.25">
      <c r="A19" s="80" t="s">
        <v>75</v>
      </c>
    </row>
    <row r="20" spans="1:1" ht="15" x14ac:dyDescent="0.25">
      <c r="A20" s="80" t="s">
        <v>76</v>
      </c>
    </row>
    <row r="22" spans="1:1" ht="15.6" x14ac:dyDescent="0.25">
      <c r="A22" s="85" t="s">
        <v>87</v>
      </c>
    </row>
    <row r="23" spans="1:1" ht="15" x14ac:dyDescent="0.25">
      <c r="A23" s="86" t="s">
        <v>81</v>
      </c>
    </row>
    <row r="24" spans="1:1" ht="15" x14ac:dyDescent="0.25">
      <c r="A24" s="86" t="s">
        <v>82</v>
      </c>
    </row>
    <row r="25" spans="1:1" ht="15" x14ac:dyDescent="0.25">
      <c r="A25" s="86" t="s">
        <v>83</v>
      </c>
    </row>
    <row r="26" spans="1:1" ht="15" x14ac:dyDescent="0.25">
      <c r="A26" s="86" t="s">
        <v>84</v>
      </c>
    </row>
    <row r="27" spans="1:1" ht="15" x14ac:dyDescent="0.25">
      <c r="A27" s="86" t="s">
        <v>85</v>
      </c>
    </row>
    <row r="28" spans="1:1" ht="15" x14ac:dyDescent="0.25">
      <c r="A28" s="80" t="s">
        <v>86</v>
      </c>
    </row>
    <row r="30" spans="1:1" ht="15" x14ac:dyDescent="0.25">
      <c r="A30" s="86" t="s">
        <v>88</v>
      </c>
    </row>
  </sheetData>
  <sheetProtection password="9DEF" sheet="1" scenarios="1" selectLockedCells="1"/>
  <mergeCells count="1">
    <mergeCell ref="A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
  <sheetViews>
    <sheetView workbookViewId="0">
      <selection activeCell="J1" sqref="J1"/>
    </sheetView>
  </sheetViews>
  <sheetFormatPr defaultRowHeight="13.2" x14ac:dyDescent="0.25"/>
  <sheetData/>
  <sheetProtection password="9DEF" sheet="1" scenarios="1" selectLockedCells="1"/>
  <pageMargins left="0.7" right="0.7" top="0.75" bottom="0.75" header="0.3" footer="0.3"/>
  <drawing r:id="rId1"/>
  <legacyDrawing r:id="rId2"/>
  <oleObjects>
    <mc:AlternateContent xmlns:mc="http://schemas.openxmlformats.org/markup-compatibility/2006">
      <mc:Choice Requires="x14">
        <oleObject progId="Acrobat.Document.11" shapeId="7170" r:id="rId3">
          <objectPr defaultSize="0" autoPict="0" r:id="rId4">
            <anchor moveWithCells="1">
              <from>
                <xdr:col>0</xdr:col>
                <xdr:colOff>0</xdr:colOff>
                <xdr:row>0</xdr:row>
                <xdr:rowOff>0</xdr:rowOff>
              </from>
              <to>
                <xdr:col>8</xdr:col>
                <xdr:colOff>579120</xdr:colOff>
                <xdr:row>52</xdr:row>
                <xdr:rowOff>22860</xdr:rowOff>
              </to>
            </anchor>
          </objectPr>
        </oleObject>
      </mc:Choice>
      <mc:Fallback>
        <oleObject progId="Acrobat.Document.11" shapeId="7170"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Correlation Sheet</vt:lpstr>
      <vt:lpstr>Gauge Orentations</vt:lpstr>
      <vt:lpstr>Disclaimer</vt:lpstr>
      <vt:lpstr>Instructions</vt:lpstr>
      <vt:lpstr>Offset</vt:lpstr>
      <vt:lpstr>'Correlation Sheet'!Print_Area</vt:lpstr>
    </vt:vector>
  </TitlesOfParts>
  <Company>Broce Construction 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Gierhart</dc:creator>
  <cp:lastModifiedBy>OMES</cp:lastModifiedBy>
  <cp:lastPrinted>2019-03-13T17:08:07Z</cp:lastPrinted>
  <dcterms:created xsi:type="dcterms:W3CDTF">1999-10-14T21:20:20Z</dcterms:created>
  <dcterms:modified xsi:type="dcterms:W3CDTF">2020-01-15T21:35:50Z</dcterms:modified>
</cp:coreProperties>
</file>