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65" windowWidth="24240" windowHeight="12960"/>
  </bookViews>
  <sheets>
    <sheet name="FASTLANE" sheetId="1" r:id="rId1"/>
    <sheet name="Sheet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Q31" i="1" l="1"/>
  <c r="R31" i="1"/>
  <c r="L31" i="1"/>
  <c r="D34" i="1"/>
  <c r="H34" i="1" s="1"/>
  <c r="D33" i="1"/>
  <c r="I33" i="1" s="1"/>
  <c r="D32" i="1"/>
  <c r="H32" i="1" s="1"/>
  <c r="D31" i="1"/>
  <c r="I32" i="1" l="1"/>
  <c r="H33" i="1"/>
  <c r="I34" i="1"/>
  <c r="D35" i="1"/>
  <c r="Q36" i="1" s="1"/>
  <c r="H31" i="1"/>
  <c r="I31" i="1"/>
  <c r="H35" i="1" l="1"/>
  <c r="E35" i="1" s="1"/>
  <c r="I35" i="1"/>
  <c r="F35" i="1"/>
  <c r="J31" i="1" l="1"/>
  <c r="R36" i="1"/>
  <c r="D7" i="1"/>
  <c r="I7" i="1" s="1"/>
  <c r="M31" i="1" l="1"/>
  <c r="O31" i="1"/>
  <c r="H7" i="1"/>
  <c r="S31" i="1" l="1"/>
  <c r="P31" i="1"/>
  <c r="D10" i="1"/>
  <c r="D9" i="1"/>
  <c r="D8" i="1"/>
  <c r="D11" i="1" l="1"/>
  <c r="H9" i="1"/>
  <c r="I9" i="1"/>
  <c r="H10" i="1"/>
  <c r="I10" i="1"/>
  <c r="H8" i="1"/>
  <c r="I8" i="1"/>
  <c r="I11" i="1" l="1"/>
  <c r="F11" i="1" s="1"/>
  <c r="H11" i="1"/>
  <c r="E11" i="1" s="1"/>
</calcChain>
</file>

<file path=xl/sharedStrings.xml><?xml version="1.0" encoding="utf-8"?>
<sst xmlns="http://schemas.openxmlformats.org/spreadsheetml/2006/main" count="74" uniqueCount="48">
  <si>
    <t>Subsection</t>
  </si>
  <si>
    <t>AC</t>
  </si>
  <si>
    <t>PQI</t>
  </si>
  <si>
    <t/>
  </si>
  <si>
    <t>5568  00000655</t>
  </si>
  <si>
    <t>5568  00000873</t>
  </si>
  <si>
    <t>5568  00000938</t>
  </si>
  <si>
    <t>Begin Mileage</t>
  </si>
  <si>
    <t>End Mileage</t>
  </si>
  <si>
    <t>Total Mileage</t>
  </si>
  <si>
    <t>IRI</t>
  </si>
  <si>
    <t>Pavement</t>
  </si>
  <si>
    <t>Good:</t>
  </si>
  <si>
    <t>91-100</t>
  </si>
  <si>
    <t>Fair:</t>
  </si>
  <si>
    <t>75-90</t>
  </si>
  <si>
    <t>Poor:</t>
  </si>
  <si>
    <t>0-74</t>
  </si>
  <si>
    <t>I-40</t>
  </si>
  <si>
    <t>US-69</t>
  </si>
  <si>
    <t>I-44</t>
  </si>
  <si>
    <t>2045*</t>
  </si>
  <si>
    <t>2020*</t>
  </si>
  <si>
    <t>* Projected CRCP Pavement Surface Condition</t>
  </si>
  <si>
    <t>PQI Rating Categories</t>
  </si>
  <si>
    <t>IRI Rating Categories</t>
  </si>
  <si>
    <t>&lt;95</t>
  </si>
  <si>
    <t>95-170</t>
  </si>
  <si>
    <t>&gt;170</t>
  </si>
  <si>
    <t>I-40, From Industrial Road east to I-240.</t>
  </si>
  <si>
    <t>Database: DTIMS 2013-2014_COND_EXPORT (ORACLE)</t>
  </si>
  <si>
    <t>Projected PQI if project is funded</t>
  </si>
  <si>
    <t>Projected PQI if project is not funded</t>
  </si>
  <si>
    <t>Major Rehab</t>
  </si>
  <si>
    <t>2020 PQI if Reconstructed CRCP</t>
  </si>
  <si>
    <t>2045 PQI if Reconstructed CRCP</t>
  </si>
  <si>
    <t>Total 4-Lane Cost</t>
  </si>
  <si>
    <t>2030-2045 Preservation Costs/Ln-Mi</t>
  </si>
  <si>
    <t>2014      Apparent    Age</t>
  </si>
  <si>
    <t>2020             Improvmt    Cost/Ln-Mi</t>
  </si>
  <si>
    <t xml:space="preserve">Maint.                          Freq. </t>
  </si>
  <si>
    <t>2020 PQI            if Not   Reconstructed</t>
  </si>
  <si>
    <t>2020       Improvement Activity (vs. Reconstruct)</t>
  </si>
  <si>
    <t>2020             PQI (after M. Rehab)</t>
  </si>
  <si>
    <t>2020 Apparent    Age (after Maj. Rehab)</t>
  </si>
  <si>
    <t>2045 PQI if Maintained/Opreserved</t>
  </si>
  <si>
    <t>Maint/Pres.                 in 2030,   &amp;     Preserv.         every 5 years</t>
  </si>
  <si>
    <t>Tracey - will need to decide if 3 or 4 maint. 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</si>
</sst>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2060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0" tint="-0.34998626667073579"/>
      </right>
      <top style="thin">
        <color indexed="8"/>
      </top>
      <bottom style="thin">
        <color indexed="8"/>
      </bottom>
      <diagonal/>
    </border>
    <border>
      <left style="medium">
        <color theme="0" tint="-0.3499862666707357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34998626667073579"/>
      </right>
      <top style="thin">
        <color indexed="22"/>
      </top>
      <bottom style="thin">
        <color indexed="22"/>
      </bottom>
      <diagonal/>
    </border>
    <border>
      <left style="medium">
        <color theme="0" tint="-0.34998626667073579"/>
      </left>
      <right style="thin">
        <color indexed="22"/>
      </right>
      <top style="thin">
        <color indexed="22"/>
      </top>
      <bottom style="medium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34998626667073579"/>
      </bottom>
      <diagonal/>
    </border>
    <border>
      <left style="thin">
        <color indexed="22"/>
      </left>
      <right style="medium">
        <color theme="0" tint="-0.34998626667073579"/>
      </right>
      <top style="thin">
        <color indexed="22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theme="0" tint="-0.34998626667073579"/>
      </right>
      <top style="thin">
        <color indexed="22"/>
      </top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24994659260841701"/>
      </left>
      <right/>
      <top/>
      <bottom style="thin">
        <color indexed="8"/>
      </bottom>
      <diagonal/>
    </border>
    <border>
      <left/>
      <right style="medium">
        <color theme="0" tint="-0.34998626667073579"/>
      </right>
      <top/>
      <bottom style="thin">
        <color indexed="8"/>
      </bottom>
      <diagonal/>
    </border>
    <border>
      <left style="medium">
        <color theme="0" tint="-0.24994659260841701"/>
      </left>
      <right/>
      <top style="thin">
        <color indexed="64"/>
      </top>
      <bottom/>
      <diagonal/>
    </border>
    <border>
      <left/>
      <right style="medium">
        <color theme="0" tint="-0.24994659260841701"/>
      </right>
      <top style="thin">
        <color indexed="64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/>
      <bottom/>
      <diagonal/>
    </border>
    <border>
      <left style="thin">
        <color theme="0" tint="-0.24994659260841701"/>
      </left>
      <right style="thin">
        <color auto="1"/>
      </right>
      <top/>
      <bottom style="thin">
        <color indexed="64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 applyBorder="1"/>
    <xf numFmtId="0" fontId="2" fillId="0" borderId="0" xfId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3" xfId="2" applyNumberFormat="1" applyFont="1" applyFill="1" applyBorder="1" applyAlignment="1">
      <alignment horizontal="center" wrapText="1"/>
    </xf>
    <xf numFmtId="2" fontId="3" fillId="0" borderId="0" xfId="2" applyNumberFormat="1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1" fontId="3" fillId="0" borderId="3" xfId="2" applyNumberFormat="1" applyFont="1" applyFill="1" applyBorder="1" applyAlignment="1">
      <alignment horizontal="center" wrapText="1"/>
    </xf>
    <xf numFmtId="1" fontId="3" fillId="0" borderId="0" xfId="2" applyNumberFormat="1" applyFont="1" applyFill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1" fontId="3" fillId="0" borderId="14" xfId="2" applyNumberFormat="1" applyFont="1" applyFill="1" applyBorder="1" applyAlignment="1">
      <alignment horizontal="center" wrapText="1"/>
    </xf>
    <xf numFmtId="0" fontId="3" fillId="0" borderId="16" xfId="2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3" fillId="0" borderId="18" xfId="2" applyFont="1" applyFill="1" applyBorder="1" applyAlignment="1">
      <alignment horizontal="center" wrapText="1"/>
    </xf>
    <xf numFmtId="0" fontId="0" fillId="0" borderId="0" xfId="0" applyAlignment="1">
      <alignment horizontal="left"/>
    </xf>
    <xf numFmtId="1" fontId="5" fillId="0" borderId="0" xfId="0" applyNumberFormat="1" applyFont="1" applyFill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1" fontId="3" fillId="0" borderId="11" xfId="2" applyNumberFormat="1" applyFont="1" applyFill="1" applyBorder="1" applyAlignment="1">
      <alignment horizontal="center" wrapText="1"/>
    </xf>
    <xf numFmtId="1" fontId="3" fillId="0" borderId="12" xfId="2" applyNumberFormat="1" applyFont="1" applyFill="1" applyBorder="1" applyAlignment="1">
      <alignment horizontal="center" wrapText="1"/>
    </xf>
    <xf numFmtId="1" fontId="3" fillId="0" borderId="13" xfId="2" applyNumberFormat="1" applyFont="1" applyFill="1" applyBorder="1" applyAlignment="1">
      <alignment horizontal="center" wrapText="1"/>
    </xf>
    <xf numFmtId="1" fontId="3" fillId="0" borderId="15" xfId="2" applyNumberFormat="1" applyFont="1" applyFill="1" applyBorder="1" applyAlignment="1">
      <alignment horizontal="center" wrapText="1"/>
    </xf>
    <xf numFmtId="2" fontId="3" fillId="0" borderId="23" xfId="2" applyNumberFormat="1" applyFont="1" applyFill="1" applyBorder="1" applyAlignment="1">
      <alignment horizontal="center" wrapText="1"/>
    </xf>
    <xf numFmtId="1" fontId="3" fillId="0" borderId="23" xfId="2" applyNumberFormat="1" applyFont="1" applyFill="1" applyBorder="1" applyAlignment="1">
      <alignment horizontal="center" wrapText="1"/>
    </xf>
    <xf numFmtId="0" fontId="0" fillId="0" borderId="24" xfId="0" applyBorder="1" applyAlignment="1">
      <alignment horizontal="left"/>
    </xf>
    <xf numFmtId="2" fontId="0" fillId="0" borderId="22" xfId="0" applyNumberForma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6" xfId="2" applyFont="1" applyFill="1" applyBorder="1" applyAlignment="1">
      <alignment horizontal="center" wrapText="1"/>
    </xf>
    <xf numFmtId="0" fontId="3" fillId="0" borderId="27" xfId="2" applyFont="1" applyFill="1" applyBorder="1" applyAlignment="1">
      <alignment horizont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9" xfId="2" applyFont="1" applyFill="1" applyBorder="1" applyAlignment="1"/>
    <xf numFmtId="0" fontId="3" fillId="2" borderId="20" xfId="2" applyFont="1" applyFill="1" applyBorder="1" applyAlignment="1"/>
    <xf numFmtId="0" fontId="3" fillId="2" borderId="21" xfId="2" applyFont="1" applyFill="1" applyBorder="1" applyAlignment="1"/>
    <xf numFmtId="5" fontId="0" fillId="0" borderId="0" xfId="3" applyNumberFormat="1" applyFont="1" applyAlignment="1">
      <alignment horizontal="center"/>
    </xf>
    <xf numFmtId="0" fontId="0" fillId="0" borderId="0" xfId="0" applyBorder="1" applyAlignment="1">
      <alignment horizontal="left"/>
    </xf>
    <xf numFmtId="164" fontId="10" fillId="0" borderId="0" xfId="3" applyNumberFormat="1" applyFont="1" applyBorder="1" applyAlignment="1">
      <alignment horizontal="center"/>
    </xf>
    <xf numFmtId="44" fontId="10" fillId="0" borderId="0" xfId="3" applyFont="1" applyBorder="1" applyAlignment="1">
      <alignment horizontal="right"/>
    </xf>
    <xf numFmtId="0" fontId="10" fillId="0" borderId="0" xfId="0" applyFont="1" applyBorder="1"/>
    <xf numFmtId="1" fontId="0" fillId="0" borderId="0" xfId="0" applyNumberFormat="1" applyBorder="1" applyAlignment="1"/>
    <xf numFmtId="0" fontId="0" fillId="0" borderId="38" xfId="0" applyBorder="1" applyAlignment="1">
      <alignment horizontal="left"/>
    </xf>
    <xf numFmtId="0" fontId="0" fillId="0" borderId="0" xfId="0" applyBorder="1"/>
    <xf numFmtId="0" fontId="7" fillId="0" borderId="0" xfId="0" applyFont="1" applyBorder="1" applyAlignment="1"/>
    <xf numFmtId="0" fontId="0" fillId="0" borderId="8" xfId="0" applyBorder="1"/>
    <xf numFmtId="0" fontId="3" fillId="2" borderId="0" xfId="2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9" fillId="4" borderId="0" xfId="1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left" vertical="top" wrapText="1"/>
    </xf>
    <xf numFmtId="0" fontId="0" fillId="4" borderId="40" xfId="0" applyFill="1" applyBorder="1" applyAlignment="1">
      <alignment horizontal="left" vertical="top" wrapText="1"/>
    </xf>
    <xf numFmtId="1" fontId="0" fillId="0" borderId="34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0" fontId="0" fillId="0" borderId="41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1" fontId="0" fillId="0" borderId="33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4" borderId="40" xfId="1" applyFont="1" applyFill="1" applyBorder="1" applyAlignment="1">
      <alignment horizontal="left" vertical="top" wrapText="1"/>
    </xf>
    <xf numFmtId="0" fontId="0" fillId="4" borderId="42" xfId="0" applyFill="1" applyBorder="1" applyAlignment="1">
      <alignment horizontal="left" vertical="top" wrapText="1"/>
    </xf>
    <xf numFmtId="0" fontId="0" fillId="4" borderId="43" xfId="0" applyFill="1" applyBorder="1" applyAlignment="1">
      <alignment horizontal="left" vertical="top" wrapText="1"/>
    </xf>
    <xf numFmtId="1" fontId="0" fillId="0" borderId="44" xfId="0" applyNumberForma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0" fontId="9" fillId="4" borderId="47" xfId="1" applyFont="1" applyFill="1" applyBorder="1" applyAlignment="1">
      <alignment horizontal="left" vertical="top" wrapText="1"/>
    </xf>
    <xf numFmtId="0" fontId="0" fillId="4" borderId="47" xfId="0" applyFill="1" applyBorder="1" applyAlignment="1">
      <alignment horizontal="left" vertical="top" wrapText="1"/>
    </xf>
    <xf numFmtId="0" fontId="0" fillId="4" borderId="48" xfId="0" applyFill="1" applyBorder="1" applyAlignment="1">
      <alignment horizontal="left" vertical="top" wrapText="1"/>
    </xf>
    <xf numFmtId="0" fontId="0" fillId="4" borderId="49" xfId="0" applyFill="1" applyBorder="1" applyAlignment="1">
      <alignment horizontal="left" vertical="top" wrapText="1"/>
    </xf>
    <xf numFmtId="1" fontId="0" fillId="0" borderId="50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" fontId="0" fillId="0" borderId="52" xfId="0" applyNumberFormat="1" applyBorder="1" applyAlignment="1">
      <alignment horizontal="center" vertical="center"/>
    </xf>
    <xf numFmtId="1" fontId="0" fillId="0" borderId="53" xfId="0" applyNumberFormat="1" applyBorder="1" applyAlignment="1">
      <alignment horizontal="center" vertical="center"/>
    </xf>
    <xf numFmtId="1" fontId="0" fillId="0" borderId="54" xfId="0" applyNumberFormat="1" applyBorder="1" applyAlignment="1">
      <alignment horizontal="center" vertical="center"/>
    </xf>
    <xf numFmtId="5" fontId="0" fillId="0" borderId="44" xfId="3" applyNumberFormat="1" applyFont="1" applyBorder="1" applyAlignment="1">
      <alignment horizontal="center" vertical="center"/>
    </xf>
    <xf numFmtId="5" fontId="0" fillId="0" borderId="45" xfId="3" applyNumberFormat="1" applyFont="1" applyBorder="1" applyAlignment="1">
      <alignment horizontal="center" vertical="center"/>
    </xf>
    <xf numFmtId="5" fontId="0" fillId="0" borderId="46" xfId="3" applyNumberFormat="1" applyFont="1" applyBorder="1" applyAlignment="1">
      <alignment horizontal="center" vertical="center"/>
    </xf>
    <xf numFmtId="5" fontId="0" fillId="0" borderId="52" xfId="3" applyNumberFormat="1" applyFont="1" applyBorder="1" applyAlignment="1">
      <alignment horizontal="center" vertical="center"/>
    </xf>
    <xf numFmtId="5" fontId="0" fillId="0" borderId="53" xfId="3" applyNumberFormat="1" applyFont="1" applyBorder="1" applyAlignment="1">
      <alignment horizontal="center" vertical="center"/>
    </xf>
    <xf numFmtId="5" fontId="0" fillId="0" borderId="54" xfId="3" applyNumberFormat="1" applyFont="1" applyBorder="1" applyAlignment="1">
      <alignment horizontal="center" vertical="center"/>
    </xf>
    <xf numFmtId="5" fontId="0" fillId="0" borderId="55" xfId="3" applyNumberFormat="1" applyFont="1" applyBorder="1" applyAlignment="1">
      <alignment horizontal="center"/>
    </xf>
    <xf numFmtId="5" fontId="0" fillId="0" borderId="0" xfId="3" applyNumberFormat="1" applyFont="1" applyBorder="1" applyAlignment="1">
      <alignment horizontal="center"/>
    </xf>
    <xf numFmtId="0" fontId="0" fillId="0" borderId="0" xfId="0" applyAlignment="1"/>
  </cellXfs>
  <cellStyles count="4">
    <cellStyle name="Currency" xfId="3" builtinId="4"/>
    <cellStyle name="Normal" xfId="0" builtinId="0"/>
    <cellStyle name="Normal_2015 PQI-Div 1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vement_Management\Analysis\Costs\Typical%20Trea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 Items &amp; Conversions"/>
      <sheetName val="Treatment Costs"/>
      <sheetName val="Cost List"/>
      <sheetName val="Cost List Print"/>
      <sheetName val="Treatment Ranges &amp; Ages"/>
      <sheetName val="Deterioration"/>
      <sheetName val="Typical Treatments"/>
      <sheetName val="Old Treatments"/>
      <sheetName val="Checks"/>
      <sheetName val="IC-PM"/>
      <sheetName val="IC-MR"/>
      <sheetName val="IC-HR"/>
      <sheetName val="IC-R"/>
      <sheetName val="Chip Seal"/>
      <sheetName val="Microsurface"/>
      <sheetName val="HIR"/>
      <sheetName val="UTBWC"/>
      <sheetName val="1.5&quot; AC"/>
      <sheetName val="PC - PM"/>
      <sheetName val="2.0&quot; AC"/>
      <sheetName val="2.5&quot; AC"/>
      <sheetName val="3.0&quot; AC"/>
      <sheetName val="PC - MR"/>
      <sheetName val="4.0&quot; AC"/>
      <sheetName val="5.0&quot; AC"/>
      <sheetName val="6&quot; DJCP"/>
      <sheetName val="7.0&quot;+ AC"/>
      <sheetName val="Bonded Overlay"/>
      <sheetName val="Unbonded Overlay"/>
      <sheetName val="PC - HR"/>
      <sheetName val="8.0&quot; AC"/>
      <sheetName val="10&quot; AC"/>
      <sheetName val="12&quot; AC"/>
      <sheetName val="9&quot; DJCP"/>
      <sheetName val="11&quot; DJCP"/>
      <sheetName val="12&quot; DJCP"/>
      <sheetName val="12&quot; CRCP"/>
    </sheetNames>
    <sheetDataSet>
      <sheetData sheetId="0"/>
      <sheetData sheetId="1"/>
      <sheetData sheetId="2"/>
      <sheetData sheetId="3"/>
      <sheetData sheetId="4">
        <row r="5">
          <cell r="C5">
            <v>62281.933018468284</v>
          </cell>
        </row>
        <row r="19">
          <cell r="C19">
            <v>291683.21476954635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view="pageBreakPreview" zoomScale="60" zoomScaleNormal="80" workbookViewId="0">
      <selection activeCell="S47" sqref="S47"/>
    </sheetView>
  </sheetViews>
  <sheetFormatPr defaultRowHeight="15" x14ac:dyDescent="0.25"/>
  <cols>
    <col min="1" max="7" width="14.7109375" customWidth="1"/>
    <col min="8" max="8" width="2.5703125" customWidth="1"/>
    <col min="9" max="9" width="2.85546875" customWidth="1"/>
    <col min="10" max="10" width="10.7109375" style="46" customWidth="1"/>
    <col min="11" max="11" width="16.7109375" style="46" customWidth="1"/>
    <col min="12" max="12" width="15.7109375" style="46" customWidth="1"/>
    <col min="13" max="13" width="16.28515625" style="46" customWidth="1"/>
    <col min="14" max="14" width="14.42578125" style="46" customWidth="1"/>
    <col min="15" max="15" width="13.7109375" style="46" customWidth="1"/>
    <col min="16" max="16" width="14.7109375" style="46" customWidth="1"/>
    <col min="17" max="17" width="13" style="46" customWidth="1"/>
    <col min="18" max="18" width="14.140625" style="46" customWidth="1"/>
    <col min="19" max="19" width="15" style="46" customWidth="1"/>
    <col min="20" max="20" width="15.7109375" style="23" customWidth="1"/>
    <col min="21" max="21" width="16.28515625" bestFit="1" customWidth="1"/>
    <col min="22" max="22" width="6.42578125" customWidth="1"/>
    <col min="23" max="23" width="15.42578125" bestFit="1" customWidth="1"/>
    <col min="24" max="24" width="15" bestFit="1" customWidth="1"/>
    <col min="25" max="25" width="16.28515625" bestFit="1" customWidth="1"/>
    <col min="26" max="26" width="9" bestFit="1" customWidth="1"/>
    <col min="27" max="27" width="11.5703125" customWidth="1"/>
    <col min="28" max="28" width="9.5703125" bestFit="1" customWidth="1"/>
  </cols>
  <sheetData>
    <row r="1" spans="1:20" ht="15.75" x14ac:dyDescent="0.25">
      <c r="A1" s="62" t="s">
        <v>30</v>
      </c>
      <c r="B1" s="63"/>
      <c r="C1" s="63"/>
      <c r="D1" s="63"/>
      <c r="E1" s="63"/>
      <c r="F1" s="63"/>
      <c r="G1" s="64"/>
      <c r="H1" s="1"/>
      <c r="I1" s="1"/>
    </row>
    <row r="2" spans="1:20" x14ac:dyDescent="0.25">
      <c r="A2" s="57"/>
      <c r="B2" s="58"/>
      <c r="C2" s="59"/>
      <c r="D2" s="59"/>
      <c r="E2" s="58"/>
      <c r="F2" s="58"/>
      <c r="G2" s="60"/>
      <c r="H2" s="2"/>
      <c r="I2" s="2"/>
    </row>
    <row r="3" spans="1:20" x14ac:dyDescent="0.25">
      <c r="A3" s="8"/>
      <c r="B3" s="13"/>
      <c r="C3" s="13"/>
      <c r="D3" s="13"/>
      <c r="E3" s="16"/>
      <c r="F3" s="16"/>
      <c r="G3" s="8"/>
      <c r="H3" s="24"/>
      <c r="I3" s="24"/>
      <c r="J3" s="17"/>
      <c r="K3" s="9"/>
      <c r="L3" s="17"/>
      <c r="M3" s="17"/>
      <c r="N3" s="9"/>
      <c r="O3" s="9"/>
      <c r="P3" s="17"/>
      <c r="Q3" s="9"/>
      <c r="R3" s="9"/>
      <c r="S3" s="9"/>
      <c r="T3" s="52"/>
    </row>
    <row r="4" spans="1:20" x14ac:dyDescent="0.25">
      <c r="A4" s="11"/>
      <c r="B4" s="14"/>
      <c r="C4" s="14"/>
      <c r="D4" s="14"/>
      <c r="E4" s="17"/>
      <c r="F4" s="9"/>
      <c r="G4" s="10"/>
      <c r="H4" s="25"/>
      <c r="J4" s="17"/>
      <c r="K4" s="9"/>
      <c r="L4" s="17"/>
      <c r="M4" s="17"/>
      <c r="N4" s="9"/>
      <c r="O4" s="9"/>
      <c r="P4" s="17"/>
      <c r="Q4" s="9"/>
      <c r="R4" s="9"/>
      <c r="S4" s="9"/>
      <c r="T4" s="52"/>
    </row>
    <row r="5" spans="1:20" x14ac:dyDescent="0.25">
      <c r="A5" s="35" t="s">
        <v>29</v>
      </c>
      <c r="B5" s="36"/>
      <c r="C5" s="36"/>
      <c r="D5" s="37"/>
      <c r="E5" s="38"/>
      <c r="F5" s="39"/>
      <c r="G5" s="40"/>
      <c r="H5" s="25"/>
      <c r="J5" s="17"/>
      <c r="K5" s="9"/>
      <c r="L5" s="17"/>
      <c r="M5" s="17"/>
      <c r="N5" s="9"/>
      <c r="O5" s="9"/>
      <c r="P5" s="17"/>
      <c r="Q5" s="9"/>
      <c r="R5" s="9"/>
      <c r="S5" s="9"/>
      <c r="T5" s="52"/>
    </row>
    <row r="6" spans="1:20" x14ac:dyDescent="0.25">
      <c r="A6" s="4" t="s">
        <v>0</v>
      </c>
      <c r="B6" s="3" t="s">
        <v>7</v>
      </c>
      <c r="C6" s="3" t="s">
        <v>8</v>
      </c>
      <c r="D6" s="3" t="s">
        <v>9</v>
      </c>
      <c r="E6" s="3" t="s">
        <v>2</v>
      </c>
      <c r="F6" s="3" t="s">
        <v>10</v>
      </c>
      <c r="G6" s="5" t="s">
        <v>11</v>
      </c>
      <c r="H6" s="25"/>
      <c r="J6" s="17"/>
      <c r="K6" s="9"/>
      <c r="L6" s="17"/>
      <c r="M6" s="17"/>
      <c r="N6" s="9"/>
      <c r="O6" s="9"/>
      <c r="P6" s="17"/>
      <c r="Q6" s="9"/>
      <c r="R6" s="9"/>
      <c r="S6" s="9"/>
      <c r="T6" s="52"/>
    </row>
    <row r="7" spans="1:20" x14ac:dyDescent="0.25">
      <c r="A7" s="6">
        <v>5568</v>
      </c>
      <c r="B7" s="12">
        <v>5.97</v>
      </c>
      <c r="C7" s="12">
        <v>6.55</v>
      </c>
      <c r="D7" s="12">
        <f>C7-B7</f>
        <v>0.58000000000000007</v>
      </c>
      <c r="E7" s="15">
        <v>92</v>
      </c>
      <c r="F7" s="15">
        <v>80</v>
      </c>
      <c r="G7" s="7" t="s">
        <v>1</v>
      </c>
      <c r="H7" s="24">
        <f t="shared" ref="H7:H10" si="0">D7*E7</f>
        <v>53.360000000000007</v>
      </c>
      <c r="I7" s="24">
        <f>D7*F7</f>
        <v>46.400000000000006</v>
      </c>
      <c r="J7" s="17"/>
      <c r="K7" s="9"/>
      <c r="L7" s="17"/>
      <c r="M7" s="17"/>
      <c r="N7" s="9"/>
      <c r="O7" s="9"/>
      <c r="P7" s="56"/>
      <c r="Q7" s="9"/>
      <c r="R7" s="9"/>
      <c r="S7" s="9"/>
      <c r="T7" s="52"/>
    </row>
    <row r="8" spans="1:20" x14ac:dyDescent="0.25">
      <c r="A8" s="6" t="s">
        <v>4</v>
      </c>
      <c r="B8" s="12">
        <v>6.55</v>
      </c>
      <c r="C8" s="12">
        <v>8.73</v>
      </c>
      <c r="D8" s="12">
        <f>C8-B8</f>
        <v>2.1800000000000006</v>
      </c>
      <c r="E8" s="15">
        <v>87</v>
      </c>
      <c r="F8" s="15">
        <v>98</v>
      </c>
      <c r="G8" s="7" t="s">
        <v>1</v>
      </c>
      <c r="H8" s="24">
        <f t="shared" si="0"/>
        <v>189.66000000000005</v>
      </c>
      <c r="I8" s="24">
        <f>D8*F8</f>
        <v>213.64000000000007</v>
      </c>
      <c r="J8" s="17"/>
      <c r="K8" s="9"/>
      <c r="L8" s="17"/>
      <c r="M8" s="17"/>
      <c r="N8" s="9"/>
      <c r="O8" s="9"/>
      <c r="P8" s="56"/>
      <c r="Q8" s="9"/>
      <c r="R8" s="9"/>
      <c r="S8" s="9"/>
      <c r="T8" s="52"/>
    </row>
    <row r="9" spans="1:20" x14ac:dyDescent="0.25">
      <c r="A9" s="6" t="s">
        <v>5</v>
      </c>
      <c r="B9" s="12">
        <v>8.73</v>
      </c>
      <c r="C9" s="12">
        <v>9.379999999999999</v>
      </c>
      <c r="D9" s="12">
        <f>C9-B9</f>
        <v>0.64999999999999858</v>
      </c>
      <c r="E9" s="15">
        <v>83</v>
      </c>
      <c r="F9" s="15">
        <v>113</v>
      </c>
      <c r="G9" s="7" t="s">
        <v>1</v>
      </c>
      <c r="H9" s="24">
        <f t="shared" si="0"/>
        <v>53.949999999999882</v>
      </c>
      <c r="I9" s="24">
        <f t="shared" ref="I9:I10" si="1">D9*F9</f>
        <v>73.449999999999847</v>
      </c>
      <c r="J9" s="17"/>
      <c r="K9" s="9"/>
      <c r="L9" s="17"/>
      <c r="M9" s="17"/>
      <c r="N9" s="9"/>
      <c r="O9" s="9"/>
      <c r="P9" s="56"/>
      <c r="Q9" s="9"/>
      <c r="R9" s="9"/>
      <c r="S9" s="9"/>
      <c r="T9" s="52"/>
    </row>
    <row r="10" spans="1:20" x14ac:dyDescent="0.25">
      <c r="A10" s="19" t="s">
        <v>6</v>
      </c>
      <c r="B10" s="20">
        <v>9.3800000000000008</v>
      </c>
      <c r="C10" s="20">
        <v>11.82</v>
      </c>
      <c r="D10" s="20">
        <f>C10-B10</f>
        <v>2.4399999999999995</v>
      </c>
      <c r="E10" s="21">
        <v>85</v>
      </c>
      <c r="F10" s="21">
        <v>109</v>
      </c>
      <c r="G10" s="22" t="s">
        <v>1</v>
      </c>
      <c r="H10" s="24">
        <f t="shared" si="0"/>
        <v>207.39999999999995</v>
      </c>
      <c r="I10" s="24">
        <f t="shared" si="1"/>
        <v>265.95999999999992</v>
      </c>
      <c r="J10" s="17"/>
      <c r="K10" s="9"/>
      <c r="L10" s="17"/>
      <c r="M10" s="17"/>
      <c r="N10" s="9"/>
      <c r="O10" s="9"/>
      <c r="P10" s="56"/>
      <c r="Q10" s="9"/>
      <c r="R10" s="9"/>
      <c r="S10" s="9"/>
      <c r="T10" s="52"/>
    </row>
    <row r="11" spans="1:20" x14ac:dyDescent="0.25">
      <c r="A11" s="41"/>
      <c r="B11" s="33"/>
      <c r="C11" s="33"/>
      <c r="D11" s="33">
        <f>SUM(D7:D10)</f>
        <v>5.8499999999999988</v>
      </c>
      <c r="E11" s="34">
        <f>H11/D11</f>
        <v>86.217094017094013</v>
      </c>
      <c r="F11" s="34">
        <f>I11/D11</f>
        <v>102.47008547008546</v>
      </c>
      <c r="G11" s="42" t="s">
        <v>3</v>
      </c>
      <c r="H11" s="24">
        <f>SUM(H7:H10)</f>
        <v>504.36999999999989</v>
      </c>
      <c r="I11" s="24">
        <f>SUM(I7:I10)</f>
        <v>599.44999999999982</v>
      </c>
      <c r="J11" s="9"/>
      <c r="K11" s="9"/>
      <c r="L11" s="17"/>
      <c r="M11" s="9"/>
      <c r="N11" s="9"/>
      <c r="O11" s="9"/>
      <c r="P11" s="9"/>
      <c r="Q11" s="9"/>
      <c r="R11" s="9"/>
      <c r="S11" s="9"/>
      <c r="T11" s="52"/>
    </row>
    <row r="12" spans="1:20" ht="15.75" thickBot="1" x14ac:dyDescent="0.3">
      <c r="A12" s="43"/>
      <c r="B12" s="44"/>
      <c r="C12" s="44"/>
      <c r="D12" s="44"/>
      <c r="E12" s="44"/>
      <c r="F12" s="44"/>
      <c r="G12" s="45"/>
      <c r="J12" s="9"/>
      <c r="K12" s="9"/>
      <c r="L12" s="17"/>
      <c r="M12" s="9"/>
      <c r="N12" s="9"/>
      <c r="O12" s="9"/>
      <c r="P12" s="9"/>
      <c r="Q12" s="9"/>
      <c r="R12" s="9"/>
      <c r="S12" s="9"/>
      <c r="T12" s="52"/>
    </row>
    <row r="13" spans="1:20" x14ac:dyDescent="0.25">
      <c r="J13" s="9"/>
      <c r="K13" s="9"/>
      <c r="L13" s="17"/>
      <c r="M13" s="9"/>
      <c r="N13" s="9"/>
      <c r="O13" s="9"/>
      <c r="P13" s="9"/>
      <c r="Q13" s="9"/>
      <c r="R13" s="9"/>
      <c r="S13" s="9"/>
      <c r="T13" s="52"/>
    </row>
    <row r="14" spans="1:20" ht="15.75" x14ac:dyDescent="0.25">
      <c r="A14" s="65" t="s">
        <v>24</v>
      </c>
      <c r="B14" s="65"/>
      <c r="D14" s="65" t="s">
        <v>25</v>
      </c>
      <c r="E14" s="65"/>
      <c r="J14" s="9"/>
      <c r="K14" s="9"/>
      <c r="L14" s="53"/>
      <c r="M14" s="53"/>
      <c r="N14" s="9"/>
      <c r="O14" s="9"/>
      <c r="P14" s="53"/>
      <c r="Q14" s="9"/>
      <c r="R14" s="9"/>
      <c r="S14" s="9"/>
      <c r="T14" s="52"/>
    </row>
    <row r="15" spans="1:20" ht="15.75" x14ac:dyDescent="0.25">
      <c r="A15" s="26" t="s">
        <v>12</v>
      </c>
      <c r="B15" s="27" t="s">
        <v>13</v>
      </c>
      <c r="D15" s="26" t="s">
        <v>12</v>
      </c>
      <c r="E15" s="27" t="s">
        <v>26</v>
      </c>
      <c r="J15" s="9"/>
      <c r="K15" s="9"/>
      <c r="L15" s="54"/>
      <c r="M15" s="55"/>
      <c r="N15" s="9"/>
      <c r="O15" s="9"/>
      <c r="P15" s="55"/>
      <c r="Q15" s="9"/>
      <c r="R15" s="9"/>
      <c r="S15" s="9"/>
      <c r="T15" s="52"/>
    </row>
    <row r="16" spans="1:20" ht="15.75" x14ac:dyDescent="0.25">
      <c r="A16" s="26" t="s">
        <v>14</v>
      </c>
      <c r="B16" s="27" t="s">
        <v>15</v>
      </c>
      <c r="D16" s="26" t="s">
        <v>14</v>
      </c>
      <c r="E16" s="27" t="s">
        <v>27</v>
      </c>
      <c r="J16" s="9"/>
      <c r="K16" s="9"/>
      <c r="L16" s="54"/>
      <c r="M16" s="55"/>
      <c r="N16" s="9"/>
      <c r="O16" s="9"/>
      <c r="P16" s="55"/>
      <c r="Q16" s="9"/>
      <c r="R16" s="9"/>
      <c r="S16" s="9"/>
      <c r="T16" s="52"/>
    </row>
    <row r="17" spans="1:21" ht="15.75" x14ac:dyDescent="0.25">
      <c r="A17" s="26" t="s">
        <v>16</v>
      </c>
      <c r="B17" s="27" t="s">
        <v>17</v>
      </c>
      <c r="D17" s="26" t="s">
        <v>16</v>
      </c>
      <c r="E17" s="27" t="s">
        <v>28</v>
      </c>
      <c r="J17" s="9"/>
      <c r="K17" s="9"/>
      <c r="L17" s="54"/>
      <c r="M17" s="55"/>
      <c r="N17" s="9"/>
      <c r="O17" s="9"/>
      <c r="P17" s="55"/>
      <c r="Q17" s="9"/>
      <c r="R17" s="9"/>
      <c r="S17" s="9"/>
      <c r="T17" s="52"/>
    </row>
    <row r="18" spans="1:21" ht="15.75" x14ac:dyDescent="0.25">
      <c r="J18" s="9"/>
      <c r="K18" s="9"/>
      <c r="L18" s="54"/>
      <c r="M18" s="55"/>
      <c r="N18" s="9"/>
      <c r="O18" s="9"/>
      <c r="P18" s="55"/>
      <c r="Q18" s="9"/>
      <c r="R18" s="9"/>
      <c r="S18" s="9"/>
      <c r="T18" s="52"/>
    </row>
    <row r="23" spans="1:21" ht="15.75" thickBot="1" x14ac:dyDescent="0.3"/>
    <row r="24" spans="1:21" ht="15.75" x14ac:dyDescent="0.25">
      <c r="A24" s="62" t="s">
        <v>30</v>
      </c>
      <c r="B24" s="63"/>
      <c r="C24" s="63"/>
      <c r="D24" s="63"/>
      <c r="E24" s="63"/>
      <c r="F24" s="63"/>
      <c r="G24" s="64"/>
    </row>
    <row r="25" spans="1:21" x14ac:dyDescent="0.25">
      <c r="A25" s="52"/>
      <c r="B25" s="58"/>
      <c r="C25" s="59"/>
      <c r="D25" s="59"/>
      <c r="E25" s="58"/>
      <c r="F25" s="58"/>
      <c r="G25" s="58"/>
      <c r="H25" s="58"/>
      <c r="I25" s="58"/>
      <c r="J25" s="67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58"/>
    </row>
    <row r="26" spans="1:21" x14ac:dyDescent="0.25">
      <c r="A26" s="61"/>
      <c r="B26" s="61"/>
      <c r="C26" s="61"/>
      <c r="D26" s="61"/>
      <c r="E26" s="61"/>
      <c r="F26" s="61"/>
      <c r="G26" s="61"/>
      <c r="H26" s="58"/>
      <c r="I26" s="58"/>
      <c r="J26" s="67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58"/>
    </row>
    <row r="27" spans="1:21" x14ac:dyDescent="0.25">
      <c r="A27" s="9"/>
      <c r="B27" s="14"/>
      <c r="C27" s="14"/>
      <c r="D27" s="13"/>
      <c r="E27" s="16"/>
      <c r="F27" s="16"/>
      <c r="G27" s="9"/>
      <c r="H27" s="58"/>
      <c r="I27" s="58"/>
      <c r="J27" s="9"/>
      <c r="K27" s="9"/>
      <c r="L27" s="9"/>
      <c r="M27" s="9"/>
      <c r="N27" s="9"/>
      <c r="O27" s="9"/>
      <c r="P27" s="103" t="s">
        <v>47</v>
      </c>
      <c r="Q27" s="104"/>
      <c r="R27" s="104"/>
      <c r="S27" s="104"/>
      <c r="T27" s="104"/>
      <c r="U27" s="58"/>
    </row>
    <row r="28" spans="1:21" x14ac:dyDescent="0.25">
      <c r="A28" s="9"/>
      <c r="B28" s="14"/>
      <c r="C28" s="14"/>
      <c r="D28" s="13"/>
      <c r="E28" s="16"/>
      <c r="F28" s="16"/>
      <c r="G28" s="10"/>
    </row>
    <row r="29" spans="1:21" ht="30" customHeight="1" x14ac:dyDescent="0.25">
      <c r="A29" s="35" t="s">
        <v>29</v>
      </c>
      <c r="B29" s="36"/>
      <c r="C29" s="36"/>
      <c r="D29" s="37"/>
      <c r="E29" s="38"/>
      <c r="F29" s="39"/>
      <c r="G29" s="40"/>
      <c r="J29" s="87" t="s">
        <v>38</v>
      </c>
      <c r="K29" s="88" t="s">
        <v>34</v>
      </c>
      <c r="L29" s="89" t="s">
        <v>35</v>
      </c>
      <c r="M29" s="82" t="s">
        <v>41</v>
      </c>
      <c r="N29" s="68" t="s">
        <v>42</v>
      </c>
      <c r="O29" s="68" t="s">
        <v>44</v>
      </c>
      <c r="P29" s="68" t="s">
        <v>43</v>
      </c>
      <c r="Q29" s="89" t="s">
        <v>39</v>
      </c>
      <c r="R29" s="82" t="s">
        <v>37</v>
      </c>
      <c r="S29" s="68" t="s">
        <v>45</v>
      </c>
      <c r="T29" s="68" t="s">
        <v>40</v>
      </c>
    </row>
    <row r="30" spans="1:21" ht="30" customHeight="1" x14ac:dyDescent="0.25">
      <c r="A30" s="4" t="s">
        <v>0</v>
      </c>
      <c r="B30" s="3" t="s">
        <v>7</v>
      </c>
      <c r="C30" s="3" t="s">
        <v>8</v>
      </c>
      <c r="D30" s="3" t="s">
        <v>9</v>
      </c>
      <c r="E30" s="3" t="s">
        <v>2</v>
      </c>
      <c r="F30" s="3" t="s">
        <v>10</v>
      </c>
      <c r="G30" s="5" t="s">
        <v>11</v>
      </c>
      <c r="J30" s="81"/>
      <c r="K30" s="69"/>
      <c r="L30" s="90"/>
      <c r="M30" s="83"/>
      <c r="N30" s="69"/>
      <c r="O30" s="69"/>
      <c r="P30" s="69"/>
      <c r="Q30" s="90"/>
      <c r="R30" s="83"/>
      <c r="S30" s="69"/>
      <c r="T30" s="69"/>
    </row>
    <row r="31" spans="1:21" x14ac:dyDescent="0.25">
      <c r="A31" s="6">
        <v>5568</v>
      </c>
      <c r="B31" s="12">
        <v>5.97</v>
      </c>
      <c r="C31" s="12">
        <v>6.55</v>
      </c>
      <c r="D31" s="12">
        <f>C31-B31</f>
        <v>0.58000000000000007</v>
      </c>
      <c r="E31" s="15">
        <v>92</v>
      </c>
      <c r="F31" s="15">
        <v>80</v>
      </c>
      <c r="G31" s="7" t="s">
        <v>1</v>
      </c>
      <c r="H31" s="24">
        <f t="shared" ref="H31:H34" si="2">D31*E31</f>
        <v>53.360000000000007</v>
      </c>
      <c r="I31" s="24">
        <f>D31*F31</f>
        <v>46.400000000000006</v>
      </c>
      <c r="J31" s="91">
        <f>SQRT(ABS((E35-100)/-0.07))</f>
        <v>14.03205818469468</v>
      </c>
      <c r="K31" s="92">
        <v>100</v>
      </c>
      <c r="L31" s="93">
        <f t="shared" ref="L31" si="3">MAX((100-0.023*(25)^2),0)</f>
        <v>85.625</v>
      </c>
      <c r="M31" s="84">
        <f>MAX((100-0.07*(J31+6)^2),0)</f>
        <v>71.910165141950472</v>
      </c>
      <c r="N31" s="78" t="s">
        <v>33</v>
      </c>
      <c r="O31" s="75">
        <f>MAX(J31+6-15,0)</f>
        <v>5.0320581846946801</v>
      </c>
      <c r="P31" s="75">
        <f>MAX((100-0.07*(O31+6)^2),0)</f>
        <v>91.480558454665783</v>
      </c>
      <c r="Q31" s="99">
        <f>'[1]Treatment Ranges &amp; Ages'!$C$19</f>
        <v>291683.21476954635</v>
      </c>
      <c r="R31" s="96">
        <f>3*'[1]Treatment Ranges &amp; Ages'!$C$5</f>
        <v>186845.79905540484</v>
      </c>
      <c r="S31" s="75">
        <f>MAX((100-0.07*(O31+25-15)^2),0)</f>
        <v>84.18260587123676</v>
      </c>
      <c r="T31" s="72" t="s">
        <v>46</v>
      </c>
    </row>
    <row r="32" spans="1:21" x14ac:dyDescent="0.25">
      <c r="A32" s="6" t="s">
        <v>4</v>
      </c>
      <c r="B32" s="12">
        <v>6.55</v>
      </c>
      <c r="C32" s="12">
        <v>8.73</v>
      </c>
      <c r="D32" s="12">
        <f>C32-B32</f>
        <v>2.1800000000000006</v>
      </c>
      <c r="E32" s="15">
        <v>87</v>
      </c>
      <c r="F32" s="15">
        <v>98</v>
      </c>
      <c r="G32" s="7" t="s">
        <v>1</v>
      </c>
      <c r="H32" s="24">
        <f t="shared" si="2"/>
        <v>189.66000000000005</v>
      </c>
      <c r="I32" s="24">
        <f>D32*F32</f>
        <v>213.64000000000007</v>
      </c>
      <c r="J32" s="70"/>
      <c r="K32" s="79"/>
      <c r="L32" s="94"/>
      <c r="M32" s="85"/>
      <c r="N32" s="79"/>
      <c r="O32" s="76"/>
      <c r="P32" s="76"/>
      <c r="Q32" s="100"/>
      <c r="R32" s="97"/>
      <c r="S32" s="76"/>
      <c r="T32" s="73"/>
    </row>
    <row r="33" spans="1:20" x14ac:dyDescent="0.25">
      <c r="A33" s="6" t="s">
        <v>5</v>
      </c>
      <c r="B33" s="12">
        <v>8.73</v>
      </c>
      <c r="C33" s="12">
        <v>9.379999999999999</v>
      </c>
      <c r="D33" s="12">
        <f>C33-B33</f>
        <v>0.64999999999999858</v>
      </c>
      <c r="E33" s="15">
        <v>83</v>
      </c>
      <c r="F33" s="15">
        <v>113</v>
      </c>
      <c r="G33" s="7" t="s">
        <v>1</v>
      </c>
      <c r="H33" s="24">
        <f t="shared" si="2"/>
        <v>53.949999999999882</v>
      </c>
      <c r="I33" s="24">
        <f t="shared" ref="I33:I34" si="4">D33*F33</f>
        <v>73.449999999999847</v>
      </c>
      <c r="J33" s="70"/>
      <c r="K33" s="79"/>
      <c r="L33" s="94"/>
      <c r="M33" s="85"/>
      <c r="N33" s="79"/>
      <c r="O33" s="76"/>
      <c r="P33" s="76"/>
      <c r="Q33" s="100"/>
      <c r="R33" s="97"/>
      <c r="S33" s="76"/>
      <c r="T33" s="73"/>
    </row>
    <row r="34" spans="1:20" x14ac:dyDescent="0.25">
      <c r="A34" s="19" t="s">
        <v>6</v>
      </c>
      <c r="B34" s="20">
        <v>9.3800000000000008</v>
      </c>
      <c r="C34" s="20">
        <v>11.82</v>
      </c>
      <c r="D34" s="20">
        <f>C34-B34</f>
        <v>2.4399999999999995</v>
      </c>
      <c r="E34" s="21">
        <v>85</v>
      </c>
      <c r="F34" s="21">
        <v>109</v>
      </c>
      <c r="G34" s="22" t="s">
        <v>1</v>
      </c>
      <c r="H34" s="24">
        <f t="shared" si="2"/>
        <v>207.39999999999995</v>
      </c>
      <c r="I34" s="24">
        <f t="shared" si="4"/>
        <v>265.95999999999992</v>
      </c>
      <c r="J34" s="70"/>
      <c r="K34" s="79"/>
      <c r="L34" s="94"/>
      <c r="M34" s="85"/>
      <c r="N34" s="79"/>
      <c r="O34" s="76"/>
      <c r="P34" s="76"/>
      <c r="Q34" s="100"/>
      <c r="R34" s="97"/>
      <c r="S34" s="76"/>
      <c r="T34" s="73"/>
    </row>
    <row r="35" spans="1:20" x14ac:dyDescent="0.25">
      <c r="A35" s="41"/>
      <c r="B35" s="33"/>
      <c r="C35" s="33"/>
      <c r="D35" s="33">
        <f>SUM(D31:D34)</f>
        <v>5.8499999999999988</v>
      </c>
      <c r="E35" s="34">
        <f>H35/D35</f>
        <v>86.217094017094013</v>
      </c>
      <c r="F35" s="34">
        <f>I35/D35</f>
        <v>102.47008547008546</v>
      </c>
      <c r="G35" s="42" t="s">
        <v>3</v>
      </c>
      <c r="H35" s="24">
        <f>SUM(H31:H34)</f>
        <v>504.36999999999989</v>
      </c>
      <c r="I35" s="24">
        <f>SUM(I31:I34)</f>
        <v>599.44999999999982</v>
      </c>
      <c r="J35" s="71"/>
      <c r="K35" s="80"/>
      <c r="L35" s="95"/>
      <c r="M35" s="86"/>
      <c r="N35" s="80"/>
      <c r="O35" s="77"/>
      <c r="P35" s="77"/>
      <c r="Q35" s="101"/>
      <c r="R35" s="98"/>
      <c r="S35" s="77"/>
      <c r="T35" s="74"/>
    </row>
    <row r="36" spans="1:20" ht="15.75" thickBot="1" x14ac:dyDescent="0.3">
      <c r="A36" s="43"/>
      <c r="B36" s="44"/>
      <c r="C36" s="44"/>
      <c r="D36" s="44"/>
      <c r="E36" s="44"/>
      <c r="F36" s="44"/>
      <c r="G36" s="45"/>
      <c r="P36" s="28" t="s">
        <v>36</v>
      </c>
      <c r="Q36" s="102">
        <f>Q31*D35*4</f>
        <v>6825387.2256073831</v>
      </c>
      <c r="R36" s="51">
        <f>R31*E35*4</f>
        <v>64437207.295435578</v>
      </c>
      <c r="S36" s="47"/>
    </row>
  </sheetData>
  <mergeCells count="38">
    <mergeCell ref="J29:J30"/>
    <mergeCell ref="K29:K30"/>
    <mergeCell ref="L29:L30"/>
    <mergeCell ref="M29:M30"/>
    <mergeCell ref="P27:T27"/>
    <mergeCell ref="J31:J35"/>
    <mergeCell ref="T31:T35"/>
    <mergeCell ref="S31:S35"/>
    <mergeCell ref="Q31:Q35"/>
    <mergeCell ref="P31:P35"/>
    <mergeCell ref="O31:O35"/>
    <mergeCell ref="N31:N35"/>
    <mergeCell ref="M31:M35"/>
    <mergeCell ref="L31:L35"/>
    <mergeCell ref="K31:K35"/>
    <mergeCell ref="R31:R35"/>
    <mergeCell ref="N29:N30"/>
    <mergeCell ref="O29:O30"/>
    <mergeCell ref="P29:P30"/>
    <mergeCell ref="P25:P26"/>
    <mergeCell ref="O25:O26"/>
    <mergeCell ref="Q29:Q30"/>
    <mergeCell ref="S29:S30"/>
    <mergeCell ref="R29:R30"/>
    <mergeCell ref="T25:T26"/>
    <mergeCell ref="S25:S26"/>
    <mergeCell ref="Q25:Q26"/>
    <mergeCell ref="R25:R26"/>
    <mergeCell ref="T29:T30"/>
    <mergeCell ref="A1:G1"/>
    <mergeCell ref="A14:B14"/>
    <mergeCell ref="A24:G24"/>
    <mergeCell ref="N25:N26"/>
    <mergeCell ref="D14:E14"/>
    <mergeCell ref="K25:K26"/>
    <mergeCell ref="J25:J26"/>
    <mergeCell ref="M25:M26"/>
    <mergeCell ref="L25:L26"/>
  </mergeCells>
  <pageMargins left="0.25" right="0.2" top="0.75" bottom="0.75" header="0.3" footer="0.3"/>
  <pageSetup paperSize="17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L21"/>
  <sheetViews>
    <sheetView workbookViewId="0">
      <selection activeCell="R17" sqref="R17"/>
    </sheetView>
  </sheetViews>
  <sheetFormatPr defaultRowHeight="15" x14ac:dyDescent="0.25"/>
  <cols>
    <col min="1" max="1" width="4" bestFit="1" customWidth="1"/>
    <col min="2" max="2" width="9.85546875" bestFit="1" customWidth="1"/>
    <col min="3" max="3" width="14" bestFit="1" customWidth="1"/>
    <col min="4" max="5" width="4" bestFit="1" customWidth="1"/>
    <col min="6" max="6" width="3.42578125" bestFit="1" customWidth="1"/>
  </cols>
  <sheetData>
    <row r="11" spans="9:12" x14ac:dyDescent="0.25">
      <c r="J11" s="48" t="s">
        <v>31</v>
      </c>
      <c r="K11" s="49"/>
      <c r="L11" s="50"/>
    </row>
    <row r="12" spans="9:12" x14ac:dyDescent="0.25">
      <c r="J12" s="4" t="s">
        <v>18</v>
      </c>
      <c r="K12" s="3" t="s">
        <v>19</v>
      </c>
      <c r="L12" s="3" t="s">
        <v>20</v>
      </c>
    </row>
    <row r="13" spans="9:12" x14ac:dyDescent="0.25">
      <c r="I13" s="28" t="s">
        <v>22</v>
      </c>
      <c r="J13" s="29">
        <v>100</v>
      </c>
      <c r="K13" s="15">
        <v>100</v>
      </c>
      <c r="L13" s="30">
        <v>100</v>
      </c>
    </row>
    <row r="14" spans="9:12" ht="15.75" thickBot="1" x14ac:dyDescent="0.3">
      <c r="I14" s="28" t="s">
        <v>21</v>
      </c>
      <c r="J14" s="31">
        <v>86</v>
      </c>
      <c r="K14" s="18">
        <v>86</v>
      </c>
      <c r="L14" s="32">
        <v>86</v>
      </c>
    </row>
    <row r="16" spans="9:12" x14ac:dyDescent="0.25">
      <c r="J16" t="s">
        <v>23</v>
      </c>
    </row>
    <row r="18" spans="9:12" x14ac:dyDescent="0.25">
      <c r="J18" s="48" t="s">
        <v>32</v>
      </c>
      <c r="K18" s="49"/>
      <c r="L18" s="50"/>
    </row>
    <row r="19" spans="9:12" x14ac:dyDescent="0.25">
      <c r="J19" s="4" t="s">
        <v>18</v>
      </c>
      <c r="K19" s="3" t="s">
        <v>19</v>
      </c>
      <c r="L19" s="3" t="s">
        <v>20</v>
      </c>
    </row>
    <row r="20" spans="9:12" x14ac:dyDescent="0.25">
      <c r="I20" s="28">
        <v>2020</v>
      </c>
      <c r="J20" s="29"/>
      <c r="K20" s="15"/>
      <c r="L20" s="30"/>
    </row>
    <row r="21" spans="9:12" ht="15.75" thickBot="1" x14ac:dyDescent="0.3">
      <c r="I21" s="28">
        <v>2045</v>
      </c>
      <c r="J21" s="31"/>
      <c r="K21" s="18"/>
      <c r="L2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FASTLANE</vt:lpstr>
      <vt:lpstr>Sheet1</vt:lpstr>
    </vt:vector>
  </TitlesOfParts>
  <Company>Oklahoma Dept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Barber</dc:creator>
  <cp:lastModifiedBy>Director</cp:lastModifiedBy>
  <cp:lastPrinted>2016-03-17T17:55:49Z</cp:lastPrinted>
  <dcterms:created xsi:type="dcterms:W3CDTF">2016-03-14T18:30:25Z</dcterms:created>
  <dcterms:modified xsi:type="dcterms:W3CDTF">2016-03-17T19:40:14Z</dcterms:modified>
</cp:coreProperties>
</file>